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skripsi\WORD\fix\"/>
    </mc:Choice>
  </mc:AlternateContent>
  <bookViews>
    <workbookView xWindow="0" yWindow="0" windowWidth="16380" windowHeight="8190" tabRatio="989" firstSheet="4" activeTab="13"/>
  </bookViews>
  <sheets>
    <sheet name="CENGKARENG20FEB" sheetId="1" r:id="rId1"/>
    <sheet name="CITEKO20FEB" sheetId="2" r:id="rId2"/>
    <sheet name="musim20feb" sheetId="13" r:id="rId3"/>
    <sheet name="PERIUK20FEB" sheetId="4" r:id="rId4"/>
    <sheet name="KEMAYORAN20FEB" sheetId="5" r:id="rId5"/>
    <sheet name="PONBET20FEB" sheetId="15" r:id="rId6"/>
    <sheet name="musim3APR" sheetId="18" r:id="rId7"/>
    <sheet name="CENGKARENG3APR" sheetId="6" r:id="rId8"/>
    <sheet name="CITEKO3APR" sheetId="8" r:id="rId9"/>
    <sheet name="PERIUK3APR" sheetId="9" r:id="rId10"/>
    <sheet name="KEMAYORAN3APR" sheetId="12" r:id="rId11"/>
    <sheet name="PONBET3APR" sheetId="17" r:id="rId12"/>
    <sheet name="citeko" sheetId="20" r:id="rId13"/>
    <sheet name="cengk" sheetId="16" r:id="rId14"/>
  </sheets>
  <externalReferences>
    <externalReference r:id="rId15"/>
  </externalReferences>
  <calcPr calcId="152511" iterateDelta="1E-4"/>
</workbook>
</file>

<file path=xl/calcChain.xml><?xml version="1.0" encoding="utf-8"?>
<calcChain xmlns="http://schemas.openxmlformats.org/spreadsheetml/2006/main">
  <c r="N11" i="16" l="1"/>
  <c r="M11" i="16"/>
  <c r="L11" i="16"/>
  <c r="K11" i="16"/>
  <c r="J11" i="16"/>
  <c r="I11" i="16"/>
  <c r="N10" i="16"/>
  <c r="M10" i="16"/>
  <c r="L10" i="16"/>
  <c r="K10" i="16"/>
  <c r="J10" i="16"/>
  <c r="I10" i="16"/>
  <c r="N9" i="16"/>
  <c r="M9" i="16"/>
  <c r="L9" i="16"/>
  <c r="K9" i="16"/>
  <c r="J9" i="16"/>
  <c r="I9" i="16"/>
  <c r="M6" i="16"/>
  <c r="L6" i="16"/>
  <c r="K6" i="16"/>
  <c r="J6" i="16"/>
  <c r="I6" i="16"/>
  <c r="M5" i="16"/>
  <c r="L5" i="16"/>
  <c r="K5" i="16"/>
  <c r="J5" i="16"/>
  <c r="I5" i="16"/>
  <c r="M4" i="16"/>
  <c r="L4" i="16"/>
  <c r="K4" i="16"/>
  <c r="J4" i="16"/>
  <c r="I4" i="16"/>
  <c r="M3" i="16"/>
  <c r="L3" i="16"/>
  <c r="K3" i="16"/>
  <c r="J3" i="16"/>
  <c r="I3" i="16"/>
  <c r="M2" i="16"/>
  <c r="L2" i="16"/>
  <c r="K2" i="16"/>
  <c r="J2" i="16"/>
  <c r="I2" i="16"/>
  <c r="N11" i="20"/>
  <c r="M11" i="20"/>
  <c r="L11" i="20"/>
  <c r="K11" i="20"/>
  <c r="J11" i="20"/>
  <c r="I11" i="20"/>
  <c r="N10" i="20"/>
  <c r="M10" i="20"/>
  <c r="L10" i="20"/>
  <c r="K10" i="20"/>
  <c r="J10" i="20"/>
  <c r="I10" i="20"/>
  <c r="N9" i="20"/>
  <c r="M9" i="20"/>
  <c r="L9" i="20"/>
  <c r="K9" i="20"/>
  <c r="J9" i="20"/>
  <c r="I9" i="20"/>
  <c r="M6" i="20"/>
  <c r="L6" i="20"/>
  <c r="K6" i="20"/>
  <c r="J6" i="20"/>
  <c r="I6" i="20"/>
  <c r="M5" i="20"/>
  <c r="L5" i="20"/>
  <c r="K5" i="20"/>
  <c r="J5" i="20"/>
  <c r="I5" i="20"/>
  <c r="M4" i="20"/>
  <c r="L4" i="20"/>
  <c r="K4" i="20"/>
  <c r="J4" i="20"/>
  <c r="I4" i="20"/>
  <c r="M3" i="20"/>
  <c r="L3" i="20"/>
  <c r="K3" i="20"/>
  <c r="J3" i="20"/>
  <c r="I3" i="20"/>
  <c r="M2" i="20"/>
  <c r="L2" i="20"/>
  <c r="K2" i="20"/>
  <c r="J2" i="20"/>
  <c r="I2" i="20"/>
  <c r="G57" i="17"/>
  <c r="F57" i="17"/>
  <c r="E57" i="17"/>
  <c r="D57" i="17"/>
  <c r="C57" i="17"/>
  <c r="B57" i="17"/>
  <c r="G56" i="17"/>
  <c r="F56" i="17"/>
  <c r="E56" i="17"/>
  <c r="D56" i="17"/>
  <c r="C56" i="17"/>
  <c r="B56" i="17"/>
  <c r="G55" i="17"/>
  <c r="F55" i="17"/>
  <c r="E55" i="17"/>
  <c r="D55" i="17"/>
  <c r="C55" i="17"/>
  <c r="B55" i="17"/>
  <c r="G54" i="17"/>
  <c r="F54" i="17"/>
  <c r="E54" i="17"/>
  <c r="D54" i="17"/>
  <c r="C54" i="17"/>
  <c r="B54" i="17"/>
  <c r="G53" i="17"/>
  <c r="F53" i="17"/>
  <c r="E53" i="17"/>
  <c r="D53" i="17"/>
  <c r="C53" i="17"/>
  <c r="B53" i="17"/>
  <c r="G52" i="17"/>
  <c r="F52" i="17"/>
  <c r="E52" i="17"/>
  <c r="D52" i="17"/>
  <c r="C52" i="17"/>
  <c r="B52" i="17"/>
  <c r="G51" i="17"/>
  <c r="F51" i="17"/>
  <c r="E51" i="17"/>
  <c r="D51" i="17"/>
  <c r="C51" i="17"/>
  <c r="B51" i="17"/>
  <c r="G50" i="17"/>
  <c r="F50" i="17"/>
  <c r="E50" i="17"/>
  <c r="D50" i="17"/>
  <c r="C50" i="17"/>
  <c r="B50" i="17"/>
  <c r="G49" i="17"/>
  <c r="F49" i="17"/>
  <c r="E49" i="17"/>
  <c r="D49" i="17"/>
  <c r="C49" i="17"/>
  <c r="B49" i="17"/>
  <c r="G44" i="17"/>
  <c r="F44" i="17"/>
  <c r="E44" i="17"/>
  <c r="D44" i="17"/>
  <c r="C44" i="17"/>
  <c r="B44" i="17"/>
  <c r="G43" i="17"/>
  <c r="F43" i="17"/>
  <c r="E43" i="17"/>
  <c r="D43" i="17"/>
  <c r="C43" i="17"/>
  <c r="B43" i="17"/>
  <c r="G42" i="17"/>
  <c r="F42" i="17"/>
  <c r="E42" i="17"/>
  <c r="D42" i="17"/>
  <c r="C42" i="17"/>
  <c r="B42" i="17"/>
  <c r="G41" i="17"/>
  <c r="F41" i="17"/>
  <c r="E41" i="17"/>
  <c r="D41" i="17"/>
  <c r="C41" i="17"/>
  <c r="B41" i="17"/>
  <c r="G40" i="17"/>
  <c r="F40" i="17"/>
  <c r="E40" i="17"/>
  <c r="D40" i="17"/>
  <c r="C40" i="17"/>
  <c r="B40" i="17"/>
  <c r="G39" i="17"/>
  <c r="F39" i="17"/>
  <c r="E39" i="17"/>
  <c r="D39" i="17"/>
  <c r="C39" i="17"/>
  <c r="B39" i="17"/>
  <c r="G38" i="17"/>
  <c r="F38" i="17"/>
  <c r="E38" i="17"/>
  <c r="D38" i="17"/>
  <c r="C38" i="17"/>
  <c r="B38" i="17"/>
  <c r="G37" i="17"/>
  <c r="F37" i="17"/>
  <c r="E37" i="17"/>
  <c r="D37" i="17"/>
  <c r="C37" i="17"/>
  <c r="B37" i="17"/>
  <c r="O33" i="17"/>
  <c r="N33" i="17"/>
  <c r="M33" i="17"/>
  <c r="L33" i="17"/>
  <c r="K33" i="17"/>
  <c r="O32" i="17"/>
  <c r="N32" i="17"/>
  <c r="M32" i="17"/>
  <c r="L32" i="17"/>
  <c r="K32" i="17"/>
  <c r="U31" i="17"/>
  <c r="T31" i="17"/>
  <c r="S31" i="17"/>
  <c r="R31" i="17"/>
  <c r="Q31" i="17"/>
  <c r="O31" i="17"/>
  <c r="N31" i="17"/>
  <c r="M31" i="17"/>
  <c r="L31" i="17"/>
  <c r="K31" i="17"/>
  <c r="U30" i="17"/>
  <c r="T30" i="17"/>
  <c r="S30" i="17"/>
  <c r="R30" i="17"/>
  <c r="Q30" i="17"/>
  <c r="O30" i="17"/>
  <c r="N30" i="17"/>
  <c r="M30" i="17"/>
  <c r="L30" i="17"/>
  <c r="K30" i="17"/>
  <c r="U29" i="17"/>
  <c r="T29" i="17"/>
  <c r="S29" i="17"/>
  <c r="R29" i="17"/>
  <c r="Q29" i="17"/>
  <c r="O29" i="17"/>
  <c r="N29" i="17"/>
  <c r="M29" i="17"/>
  <c r="L29" i="17"/>
  <c r="K29" i="17"/>
  <c r="G27" i="17"/>
  <c r="F27" i="17"/>
  <c r="E27" i="17"/>
  <c r="D27" i="17"/>
  <c r="C27" i="17"/>
  <c r="B27" i="17"/>
  <c r="T26" i="17"/>
  <c r="S26" i="17"/>
  <c r="R26" i="17"/>
  <c r="Q26" i="17"/>
  <c r="P26" i="17"/>
  <c r="O26" i="17"/>
  <c r="N26" i="17"/>
  <c r="M26" i="17"/>
  <c r="L26" i="17"/>
  <c r="K26" i="17"/>
  <c r="T25" i="17"/>
  <c r="S25" i="17"/>
  <c r="R25" i="17"/>
  <c r="Q25" i="17"/>
  <c r="P25" i="17"/>
  <c r="O25" i="17"/>
  <c r="N25" i="17"/>
  <c r="M25" i="17"/>
  <c r="L25" i="17"/>
  <c r="K25" i="17"/>
  <c r="T24" i="17"/>
  <c r="S24" i="17"/>
  <c r="R24" i="17"/>
  <c r="Q24" i="17"/>
  <c r="P24" i="17"/>
  <c r="O24" i="17"/>
  <c r="N24" i="17"/>
  <c r="M24" i="17"/>
  <c r="L24" i="17"/>
  <c r="K24" i="17"/>
  <c r="T23" i="17"/>
  <c r="S23" i="17"/>
  <c r="R23" i="17"/>
  <c r="Q23" i="17"/>
  <c r="P23" i="17"/>
  <c r="O23" i="17"/>
  <c r="N23" i="17"/>
  <c r="M23" i="17"/>
  <c r="L23" i="17"/>
  <c r="K23" i="17"/>
  <c r="T22" i="17"/>
  <c r="S22" i="17"/>
  <c r="R22" i="17"/>
  <c r="Q22" i="17"/>
  <c r="P22" i="17"/>
  <c r="O22" i="17"/>
  <c r="N22" i="17"/>
  <c r="M22" i="17"/>
  <c r="L22" i="17"/>
  <c r="K22" i="17"/>
  <c r="T21" i="17"/>
  <c r="S21" i="17"/>
  <c r="R21" i="17"/>
  <c r="Q21" i="17"/>
  <c r="P21" i="17"/>
  <c r="O21" i="17"/>
  <c r="N21" i="17"/>
  <c r="M21" i="17"/>
  <c r="L21" i="17"/>
  <c r="K21" i="17"/>
  <c r="T20" i="17"/>
  <c r="S20" i="17"/>
  <c r="R20" i="17"/>
  <c r="Q20" i="17"/>
  <c r="P20" i="17"/>
  <c r="O20" i="17"/>
  <c r="N20" i="17"/>
  <c r="M20" i="17"/>
  <c r="L20" i="17"/>
  <c r="K20" i="17"/>
  <c r="T19" i="17"/>
  <c r="S19" i="17"/>
  <c r="R19" i="17"/>
  <c r="Q19" i="17"/>
  <c r="P19" i="17"/>
  <c r="O19" i="17"/>
  <c r="N19" i="17"/>
  <c r="M19" i="17"/>
  <c r="L19" i="17"/>
  <c r="K19" i="17"/>
  <c r="T18" i="17"/>
  <c r="S18" i="17"/>
  <c r="R18" i="17"/>
  <c r="Q18" i="17"/>
  <c r="P18" i="17"/>
  <c r="O18" i="17"/>
  <c r="N18" i="17"/>
  <c r="M18" i="17"/>
  <c r="L18" i="17"/>
  <c r="K18" i="17"/>
  <c r="T17" i="17"/>
  <c r="S17" i="17"/>
  <c r="R17" i="17"/>
  <c r="Q17" i="17"/>
  <c r="P17" i="17"/>
  <c r="O17" i="17"/>
  <c r="N17" i="17"/>
  <c r="M17" i="17"/>
  <c r="L17" i="17"/>
  <c r="K17" i="17"/>
  <c r="T16" i="17"/>
  <c r="S16" i="17"/>
  <c r="R16" i="17"/>
  <c r="Q16" i="17"/>
  <c r="P16" i="17"/>
  <c r="O16" i="17"/>
  <c r="N16" i="17"/>
  <c r="M16" i="17"/>
  <c r="L16" i="17"/>
  <c r="K16" i="17"/>
  <c r="T15" i="17"/>
  <c r="S15" i="17"/>
  <c r="R15" i="17"/>
  <c r="Q15" i="17"/>
  <c r="P15" i="17"/>
  <c r="O15" i="17"/>
  <c r="N15" i="17"/>
  <c r="M15" i="17"/>
  <c r="L15" i="17"/>
  <c r="K15" i="17"/>
  <c r="T14" i="17"/>
  <c r="S14" i="17"/>
  <c r="R14" i="17"/>
  <c r="Q14" i="17"/>
  <c r="P14" i="17"/>
  <c r="O14" i="17"/>
  <c r="N14" i="17"/>
  <c r="M14" i="17"/>
  <c r="L14" i="17"/>
  <c r="K14" i="17"/>
  <c r="T13" i="17"/>
  <c r="S13" i="17"/>
  <c r="R13" i="17"/>
  <c r="Q13" i="17"/>
  <c r="P13" i="17"/>
  <c r="O13" i="17"/>
  <c r="N13" i="17"/>
  <c r="M13" i="17"/>
  <c r="L13" i="17"/>
  <c r="K13" i="17"/>
  <c r="T12" i="17"/>
  <c r="S12" i="17"/>
  <c r="R12" i="17"/>
  <c r="Q12" i="17"/>
  <c r="P12" i="17"/>
  <c r="O12" i="17"/>
  <c r="N12" i="17"/>
  <c r="M12" i="17"/>
  <c r="L12" i="17"/>
  <c r="K12" i="17"/>
  <c r="T11" i="17"/>
  <c r="S11" i="17"/>
  <c r="R11" i="17"/>
  <c r="Q11" i="17"/>
  <c r="P11" i="17"/>
  <c r="O11" i="17"/>
  <c r="N11" i="17"/>
  <c r="M11" i="17"/>
  <c r="L11" i="17"/>
  <c r="K11" i="17"/>
  <c r="T10" i="17"/>
  <c r="S10" i="17"/>
  <c r="R10" i="17"/>
  <c r="Q10" i="17"/>
  <c r="P10" i="17"/>
  <c r="O10" i="17"/>
  <c r="N10" i="17"/>
  <c r="M10" i="17"/>
  <c r="L10" i="17"/>
  <c r="K10" i="17"/>
  <c r="T9" i="17"/>
  <c r="S9" i="17"/>
  <c r="R9" i="17"/>
  <c r="Q9" i="17"/>
  <c r="P9" i="17"/>
  <c r="O9" i="17"/>
  <c r="N9" i="17"/>
  <c r="M9" i="17"/>
  <c r="L9" i="17"/>
  <c r="K9" i="17"/>
  <c r="T8" i="17"/>
  <c r="S8" i="17"/>
  <c r="R8" i="17"/>
  <c r="Q8" i="17"/>
  <c r="P8" i="17"/>
  <c r="O8" i="17"/>
  <c r="N8" i="17"/>
  <c r="M8" i="17"/>
  <c r="L8" i="17"/>
  <c r="K8" i="17"/>
  <c r="T7" i="17"/>
  <c r="S7" i="17"/>
  <c r="R7" i="17"/>
  <c r="Q7" i="17"/>
  <c r="P7" i="17"/>
  <c r="O7" i="17"/>
  <c r="N7" i="17"/>
  <c r="M7" i="17"/>
  <c r="L7" i="17"/>
  <c r="K7" i="17"/>
  <c r="T6" i="17"/>
  <c r="S6" i="17"/>
  <c r="R6" i="17"/>
  <c r="Q6" i="17"/>
  <c r="P6" i="17"/>
  <c r="O6" i="17"/>
  <c r="N6" i="17"/>
  <c r="M6" i="17"/>
  <c r="L6" i="17"/>
  <c r="K6" i="17"/>
  <c r="T5" i="17"/>
  <c r="S5" i="17"/>
  <c r="R5" i="17"/>
  <c r="Q5" i="17"/>
  <c r="P5" i="17"/>
  <c r="O5" i="17"/>
  <c r="N5" i="17"/>
  <c r="M5" i="17"/>
  <c r="L5" i="17"/>
  <c r="K5" i="17"/>
  <c r="T4" i="17"/>
  <c r="S4" i="17"/>
  <c r="R4" i="17"/>
  <c r="Q4" i="17"/>
  <c r="P4" i="17"/>
  <c r="O4" i="17"/>
  <c r="N4" i="17"/>
  <c r="M4" i="17"/>
  <c r="L4" i="17"/>
  <c r="K4" i="17"/>
  <c r="T3" i="17"/>
  <c r="S3" i="17"/>
  <c r="R3" i="17"/>
  <c r="Q3" i="17"/>
  <c r="P3" i="17"/>
  <c r="O3" i="17"/>
  <c r="N3" i="17"/>
  <c r="M3" i="17"/>
  <c r="L3" i="17"/>
  <c r="K3" i="17"/>
  <c r="G57" i="12"/>
  <c r="F57" i="12"/>
  <c r="E57" i="12"/>
  <c r="D57" i="12"/>
  <c r="C57" i="12"/>
  <c r="B57" i="12"/>
  <c r="G56" i="12"/>
  <c r="F56" i="12"/>
  <c r="E56" i="12"/>
  <c r="D56" i="12"/>
  <c r="C56" i="12"/>
  <c r="B56" i="12"/>
  <c r="G55" i="12"/>
  <c r="F55" i="12"/>
  <c r="E55" i="12"/>
  <c r="D55" i="12"/>
  <c r="C55" i="12"/>
  <c r="B55" i="12"/>
  <c r="G54" i="12"/>
  <c r="F54" i="12"/>
  <c r="E54" i="12"/>
  <c r="D54" i="12"/>
  <c r="C54" i="12"/>
  <c r="B54" i="12"/>
  <c r="G53" i="12"/>
  <c r="F53" i="12"/>
  <c r="E53" i="12"/>
  <c r="D53" i="12"/>
  <c r="C53" i="12"/>
  <c r="B53" i="12"/>
  <c r="G52" i="12"/>
  <c r="F52" i="12"/>
  <c r="E52" i="12"/>
  <c r="D52" i="12"/>
  <c r="C52" i="12"/>
  <c r="B52" i="12"/>
  <c r="G51" i="12"/>
  <c r="F51" i="12"/>
  <c r="E51" i="12"/>
  <c r="D51" i="12"/>
  <c r="C51" i="12"/>
  <c r="B51" i="12"/>
  <c r="G50" i="12"/>
  <c r="F50" i="12"/>
  <c r="E50" i="12"/>
  <c r="D50" i="12"/>
  <c r="C50" i="12"/>
  <c r="B50" i="12"/>
  <c r="G49" i="12"/>
  <c r="F49" i="12"/>
  <c r="E49" i="12"/>
  <c r="D49" i="12"/>
  <c r="C49" i="12"/>
  <c r="B49" i="12"/>
  <c r="G44" i="12"/>
  <c r="F44" i="12"/>
  <c r="E44" i="12"/>
  <c r="D44" i="12"/>
  <c r="C44" i="12"/>
  <c r="G43" i="12"/>
  <c r="F43" i="12"/>
  <c r="E43" i="12"/>
  <c r="D43" i="12"/>
  <c r="C43" i="12"/>
  <c r="G42" i="12"/>
  <c r="F42" i="12"/>
  <c r="E42" i="12"/>
  <c r="D42" i="12"/>
  <c r="C42" i="12"/>
  <c r="G41" i="12"/>
  <c r="F41" i="12"/>
  <c r="E41" i="12"/>
  <c r="D41" i="12"/>
  <c r="C41" i="12"/>
  <c r="G40" i="12"/>
  <c r="F40" i="12"/>
  <c r="E40" i="12"/>
  <c r="D40" i="12"/>
  <c r="C40" i="12"/>
  <c r="G39" i="12"/>
  <c r="F39" i="12"/>
  <c r="E39" i="12"/>
  <c r="D39" i="12"/>
  <c r="C39" i="12"/>
  <c r="G38" i="12"/>
  <c r="F38" i="12"/>
  <c r="E38" i="12"/>
  <c r="D38" i="12"/>
  <c r="C38" i="12"/>
  <c r="G37" i="12"/>
  <c r="F37" i="12"/>
  <c r="E37" i="12"/>
  <c r="D37" i="12"/>
  <c r="C37" i="12"/>
  <c r="O33" i="12"/>
  <c r="N33" i="12"/>
  <c r="M33" i="12"/>
  <c r="L33" i="12"/>
  <c r="K33" i="12"/>
  <c r="O32" i="12"/>
  <c r="N32" i="12"/>
  <c r="M32" i="12"/>
  <c r="L32" i="12"/>
  <c r="K32" i="12"/>
  <c r="U31" i="12"/>
  <c r="T31" i="12"/>
  <c r="S31" i="12"/>
  <c r="R31" i="12"/>
  <c r="Q31" i="12"/>
  <c r="O31" i="12"/>
  <c r="N31" i="12"/>
  <c r="M31" i="12"/>
  <c r="L31" i="12"/>
  <c r="K31" i="12"/>
  <c r="U30" i="12"/>
  <c r="T30" i="12"/>
  <c r="S30" i="12"/>
  <c r="R30" i="12"/>
  <c r="Q30" i="12"/>
  <c r="O30" i="12"/>
  <c r="N30" i="12"/>
  <c r="M30" i="12"/>
  <c r="L30" i="12"/>
  <c r="K30" i="12"/>
  <c r="U29" i="12"/>
  <c r="T29" i="12"/>
  <c r="S29" i="12"/>
  <c r="R29" i="12"/>
  <c r="Q29" i="12"/>
  <c r="O29" i="12"/>
  <c r="N29" i="12"/>
  <c r="M29" i="12"/>
  <c r="L29" i="12"/>
  <c r="K29" i="12"/>
  <c r="G27" i="12"/>
  <c r="F27" i="12"/>
  <c r="E27" i="12"/>
  <c r="D27" i="12"/>
  <c r="C27" i="12"/>
  <c r="B27" i="12"/>
  <c r="T26" i="12"/>
  <c r="S26" i="12"/>
  <c r="R26" i="12"/>
  <c r="Q26" i="12"/>
  <c r="P26" i="12"/>
  <c r="O26" i="12"/>
  <c r="N26" i="12"/>
  <c r="M26" i="12"/>
  <c r="L26" i="12"/>
  <c r="K26" i="12"/>
  <c r="T25" i="12"/>
  <c r="S25" i="12"/>
  <c r="R25" i="12"/>
  <c r="Q25" i="12"/>
  <c r="P25" i="12"/>
  <c r="O25" i="12"/>
  <c r="N25" i="12"/>
  <c r="M25" i="12"/>
  <c r="L25" i="12"/>
  <c r="K25" i="12"/>
  <c r="T24" i="12"/>
  <c r="S24" i="12"/>
  <c r="R24" i="12"/>
  <c r="Q24" i="12"/>
  <c r="P24" i="12"/>
  <c r="O24" i="12"/>
  <c r="N24" i="12"/>
  <c r="M24" i="12"/>
  <c r="L24" i="12"/>
  <c r="K24" i="12"/>
  <c r="T23" i="12"/>
  <c r="S23" i="12"/>
  <c r="R23" i="12"/>
  <c r="Q23" i="12"/>
  <c r="P23" i="12"/>
  <c r="O23" i="12"/>
  <c r="N23" i="12"/>
  <c r="M23" i="12"/>
  <c r="L23" i="12"/>
  <c r="K23" i="12"/>
  <c r="T22" i="12"/>
  <c r="S22" i="12"/>
  <c r="R22" i="12"/>
  <c r="Q22" i="12"/>
  <c r="P22" i="12"/>
  <c r="O22" i="12"/>
  <c r="N22" i="12"/>
  <c r="M22" i="12"/>
  <c r="L22" i="12"/>
  <c r="K22" i="12"/>
  <c r="T21" i="12"/>
  <c r="S21" i="12"/>
  <c r="R21" i="12"/>
  <c r="Q21" i="12"/>
  <c r="P21" i="12"/>
  <c r="O21" i="12"/>
  <c r="N21" i="12"/>
  <c r="M21" i="12"/>
  <c r="L21" i="12"/>
  <c r="K21" i="12"/>
  <c r="T20" i="12"/>
  <c r="S20" i="12"/>
  <c r="R20" i="12"/>
  <c r="Q20" i="12"/>
  <c r="P20" i="12"/>
  <c r="O20" i="12"/>
  <c r="N20" i="12"/>
  <c r="M20" i="12"/>
  <c r="L20" i="12"/>
  <c r="K20" i="12"/>
  <c r="T19" i="12"/>
  <c r="S19" i="12"/>
  <c r="R19" i="12"/>
  <c r="Q19" i="12"/>
  <c r="P19" i="12"/>
  <c r="O19" i="12"/>
  <c r="N19" i="12"/>
  <c r="M19" i="12"/>
  <c r="L19" i="12"/>
  <c r="K19" i="12"/>
  <c r="T18" i="12"/>
  <c r="S18" i="12"/>
  <c r="R18" i="12"/>
  <c r="Q18" i="12"/>
  <c r="P18" i="12"/>
  <c r="O18" i="12"/>
  <c r="N18" i="12"/>
  <c r="M18" i="12"/>
  <c r="L18" i="12"/>
  <c r="K18" i="12"/>
  <c r="T17" i="12"/>
  <c r="S17" i="12"/>
  <c r="R17" i="12"/>
  <c r="Q17" i="12"/>
  <c r="P17" i="12"/>
  <c r="O17" i="12"/>
  <c r="N17" i="12"/>
  <c r="M17" i="12"/>
  <c r="L17" i="12"/>
  <c r="K17" i="12"/>
  <c r="T16" i="12"/>
  <c r="S16" i="12"/>
  <c r="R16" i="12"/>
  <c r="Q16" i="12"/>
  <c r="P16" i="12"/>
  <c r="O16" i="12"/>
  <c r="N16" i="12"/>
  <c r="M16" i="12"/>
  <c r="L16" i="12"/>
  <c r="K16" i="12"/>
  <c r="T15" i="12"/>
  <c r="S15" i="12"/>
  <c r="R15" i="12"/>
  <c r="Q15" i="12"/>
  <c r="P15" i="12"/>
  <c r="O15" i="12"/>
  <c r="N15" i="12"/>
  <c r="M15" i="12"/>
  <c r="L15" i="12"/>
  <c r="K15" i="12"/>
  <c r="T14" i="12"/>
  <c r="S14" i="12"/>
  <c r="R14" i="12"/>
  <c r="Q14" i="12"/>
  <c r="P14" i="12"/>
  <c r="O14" i="12"/>
  <c r="N14" i="12"/>
  <c r="M14" i="12"/>
  <c r="L14" i="12"/>
  <c r="K14" i="12"/>
  <c r="T13" i="12"/>
  <c r="S13" i="12"/>
  <c r="R13" i="12"/>
  <c r="Q13" i="12"/>
  <c r="P13" i="12"/>
  <c r="O13" i="12"/>
  <c r="N13" i="12"/>
  <c r="M13" i="12"/>
  <c r="L13" i="12"/>
  <c r="K13" i="12"/>
  <c r="T12" i="12"/>
  <c r="S12" i="12"/>
  <c r="R12" i="12"/>
  <c r="Q12" i="12"/>
  <c r="P12" i="12"/>
  <c r="O12" i="12"/>
  <c r="N12" i="12"/>
  <c r="M12" i="12"/>
  <c r="L12" i="12"/>
  <c r="K12" i="12"/>
  <c r="T11" i="12"/>
  <c r="S11" i="12"/>
  <c r="R11" i="12"/>
  <c r="Q11" i="12"/>
  <c r="P11" i="12"/>
  <c r="O11" i="12"/>
  <c r="N11" i="12"/>
  <c r="M11" i="12"/>
  <c r="L11" i="12"/>
  <c r="K11" i="12"/>
  <c r="T10" i="12"/>
  <c r="S10" i="12"/>
  <c r="R10" i="12"/>
  <c r="Q10" i="12"/>
  <c r="P10" i="12"/>
  <c r="O10" i="12"/>
  <c r="N10" i="12"/>
  <c r="M10" i="12"/>
  <c r="L10" i="12"/>
  <c r="K10" i="12"/>
  <c r="T9" i="12"/>
  <c r="S9" i="12"/>
  <c r="R9" i="12"/>
  <c r="Q9" i="12"/>
  <c r="P9" i="12"/>
  <c r="O9" i="12"/>
  <c r="N9" i="12"/>
  <c r="M9" i="12"/>
  <c r="L9" i="12"/>
  <c r="K9" i="12"/>
  <c r="T8" i="12"/>
  <c r="S8" i="12"/>
  <c r="R8" i="12"/>
  <c r="Q8" i="12"/>
  <c r="P8" i="12"/>
  <c r="O8" i="12"/>
  <c r="N8" i="12"/>
  <c r="M8" i="12"/>
  <c r="L8" i="12"/>
  <c r="K8" i="12"/>
  <c r="T7" i="12"/>
  <c r="S7" i="12"/>
  <c r="R7" i="12"/>
  <c r="Q7" i="12"/>
  <c r="P7" i="12"/>
  <c r="O7" i="12"/>
  <c r="N7" i="12"/>
  <c r="M7" i="12"/>
  <c r="L7" i="12"/>
  <c r="K7" i="12"/>
  <c r="T6" i="12"/>
  <c r="S6" i="12"/>
  <c r="R6" i="12"/>
  <c r="Q6" i="12"/>
  <c r="P6" i="12"/>
  <c r="O6" i="12"/>
  <c r="N6" i="12"/>
  <c r="M6" i="12"/>
  <c r="L6" i="12"/>
  <c r="K6" i="12"/>
  <c r="T5" i="12"/>
  <c r="S5" i="12"/>
  <c r="R5" i="12"/>
  <c r="Q5" i="12"/>
  <c r="P5" i="12"/>
  <c r="O5" i="12"/>
  <c r="N5" i="12"/>
  <c r="M5" i="12"/>
  <c r="L5" i="12"/>
  <c r="K5" i="12"/>
  <c r="T4" i="12"/>
  <c r="S4" i="12"/>
  <c r="R4" i="12"/>
  <c r="Q4" i="12"/>
  <c r="P4" i="12"/>
  <c r="O4" i="12"/>
  <c r="N4" i="12"/>
  <c r="M4" i="12"/>
  <c r="L4" i="12"/>
  <c r="K4" i="12"/>
  <c r="T3" i="12"/>
  <c r="S3" i="12"/>
  <c r="R3" i="12"/>
  <c r="Q3" i="12"/>
  <c r="P3" i="12"/>
  <c r="O3" i="12"/>
  <c r="N3" i="12"/>
  <c r="M3" i="12"/>
  <c r="L3" i="12"/>
  <c r="K3" i="12"/>
  <c r="G57" i="9"/>
  <c r="F57" i="9"/>
  <c r="E57" i="9"/>
  <c r="D57" i="9"/>
  <c r="C57" i="9"/>
  <c r="B57" i="9"/>
  <c r="G56" i="9"/>
  <c r="F56" i="9"/>
  <c r="E56" i="9"/>
  <c r="D56" i="9"/>
  <c r="C56" i="9"/>
  <c r="B56" i="9"/>
  <c r="G55" i="9"/>
  <c r="F55" i="9"/>
  <c r="E55" i="9"/>
  <c r="D55" i="9"/>
  <c r="C55" i="9"/>
  <c r="B55" i="9"/>
  <c r="G54" i="9"/>
  <c r="F54" i="9"/>
  <c r="E54" i="9"/>
  <c r="D54" i="9"/>
  <c r="C54" i="9"/>
  <c r="B54" i="9"/>
  <c r="G53" i="9"/>
  <c r="F53" i="9"/>
  <c r="E53" i="9"/>
  <c r="D53" i="9"/>
  <c r="C53" i="9"/>
  <c r="B53" i="9"/>
  <c r="G52" i="9"/>
  <c r="F52" i="9"/>
  <c r="E52" i="9"/>
  <c r="D52" i="9"/>
  <c r="C52" i="9"/>
  <c r="B52" i="9"/>
  <c r="G51" i="9"/>
  <c r="F51" i="9"/>
  <c r="E51" i="9"/>
  <c r="D51" i="9"/>
  <c r="C51" i="9"/>
  <c r="B51" i="9"/>
  <c r="G50" i="9"/>
  <c r="F50" i="9"/>
  <c r="E50" i="9"/>
  <c r="D50" i="9"/>
  <c r="C50" i="9"/>
  <c r="B50" i="9"/>
  <c r="G49" i="9"/>
  <c r="F49" i="9"/>
  <c r="E49" i="9"/>
  <c r="D49" i="9"/>
  <c r="C49" i="9"/>
  <c r="B49" i="9"/>
  <c r="G44" i="9"/>
  <c r="F44" i="9"/>
  <c r="E44" i="9"/>
  <c r="D44" i="9"/>
  <c r="C44" i="9"/>
  <c r="G43" i="9"/>
  <c r="F43" i="9"/>
  <c r="E43" i="9"/>
  <c r="D43" i="9"/>
  <c r="C43" i="9"/>
  <c r="G42" i="9"/>
  <c r="F42" i="9"/>
  <c r="E42" i="9"/>
  <c r="D42" i="9"/>
  <c r="C42" i="9"/>
  <c r="G41" i="9"/>
  <c r="F41" i="9"/>
  <c r="E41" i="9"/>
  <c r="D41" i="9"/>
  <c r="C41" i="9"/>
  <c r="G40" i="9"/>
  <c r="F40" i="9"/>
  <c r="E40" i="9"/>
  <c r="D40" i="9"/>
  <c r="C40" i="9"/>
  <c r="G39" i="9"/>
  <c r="F39" i="9"/>
  <c r="E39" i="9"/>
  <c r="D39" i="9"/>
  <c r="C39" i="9"/>
  <c r="G38" i="9"/>
  <c r="F38" i="9"/>
  <c r="E38" i="9"/>
  <c r="D38" i="9"/>
  <c r="C38" i="9"/>
  <c r="G37" i="9"/>
  <c r="F37" i="9"/>
  <c r="E37" i="9"/>
  <c r="D37" i="9"/>
  <c r="C37" i="9"/>
  <c r="O33" i="9"/>
  <c r="N33" i="9"/>
  <c r="M33" i="9"/>
  <c r="L33" i="9"/>
  <c r="K33" i="9"/>
  <c r="O32" i="9"/>
  <c r="N32" i="9"/>
  <c r="M32" i="9"/>
  <c r="L32" i="9"/>
  <c r="K32" i="9"/>
  <c r="U31" i="9"/>
  <c r="T31" i="9"/>
  <c r="S31" i="9"/>
  <c r="R31" i="9"/>
  <c r="Q31" i="9"/>
  <c r="O31" i="9"/>
  <c r="N31" i="9"/>
  <c r="M31" i="9"/>
  <c r="L31" i="9"/>
  <c r="K31" i="9"/>
  <c r="U30" i="9"/>
  <c r="T30" i="9"/>
  <c r="S30" i="9"/>
  <c r="R30" i="9"/>
  <c r="Q30" i="9"/>
  <c r="O30" i="9"/>
  <c r="N30" i="9"/>
  <c r="M30" i="9"/>
  <c r="L30" i="9"/>
  <c r="K30" i="9"/>
  <c r="U29" i="9"/>
  <c r="T29" i="9"/>
  <c r="S29" i="9"/>
  <c r="R29" i="9"/>
  <c r="Q29" i="9"/>
  <c r="O29" i="9"/>
  <c r="N29" i="9"/>
  <c r="M29" i="9"/>
  <c r="L29" i="9"/>
  <c r="K29" i="9"/>
  <c r="G27" i="9"/>
  <c r="F27" i="9"/>
  <c r="E27" i="9"/>
  <c r="D27" i="9"/>
  <c r="C27" i="9"/>
  <c r="B27" i="9"/>
  <c r="T26" i="9"/>
  <c r="S26" i="9"/>
  <c r="R26" i="9"/>
  <c r="Q26" i="9"/>
  <c r="P26" i="9"/>
  <c r="O26" i="9"/>
  <c r="N26" i="9"/>
  <c r="M26" i="9"/>
  <c r="L26" i="9"/>
  <c r="K26" i="9"/>
  <c r="T25" i="9"/>
  <c r="S25" i="9"/>
  <c r="R25" i="9"/>
  <c r="Q25" i="9"/>
  <c r="P25" i="9"/>
  <c r="O25" i="9"/>
  <c r="N25" i="9"/>
  <c r="M25" i="9"/>
  <c r="L25" i="9"/>
  <c r="K25" i="9"/>
  <c r="T24" i="9"/>
  <c r="S24" i="9"/>
  <c r="R24" i="9"/>
  <c r="Q24" i="9"/>
  <c r="P24" i="9"/>
  <c r="O24" i="9"/>
  <c r="N24" i="9"/>
  <c r="M24" i="9"/>
  <c r="L24" i="9"/>
  <c r="K24" i="9"/>
  <c r="T23" i="9"/>
  <c r="S23" i="9"/>
  <c r="R23" i="9"/>
  <c r="Q23" i="9"/>
  <c r="P23" i="9"/>
  <c r="O23" i="9"/>
  <c r="N23" i="9"/>
  <c r="M23" i="9"/>
  <c r="L23" i="9"/>
  <c r="K23" i="9"/>
  <c r="T22" i="9"/>
  <c r="S22" i="9"/>
  <c r="R22" i="9"/>
  <c r="Q22" i="9"/>
  <c r="P22" i="9"/>
  <c r="O22" i="9"/>
  <c r="N22" i="9"/>
  <c r="M22" i="9"/>
  <c r="L22" i="9"/>
  <c r="K22" i="9"/>
  <c r="T21" i="9"/>
  <c r="S21" i="9"/>
  <c r="R21" i="9"/>
  <c r="Q21" i="9"/>
  <c r="P21" i="9"/>
  <c r="O21" i="9"/>
  <c r="N21" i="9"/>
  <c r="M21" i="9"/>
  <c r="L21" i="9"/>
  <c r="K21" i="9"/>
  <c r="T20" i="9"/>
  <c r="S20" i="9"/>
  <c r="R20" i="9"/>
  <c r="Q20" i="9"/>
  <c r="P20" i="9"/>
  <c r="O20" i="9"/>
  <c r="N20" i="9"/>
  <c r="M20" i="9"/>
  <c r="L20" i="9"/>
  <c r="K20" i="9"/>
  <c r="T19" i="9"/>
  <c r="S19" i="9"/>
  <c r="R19" i="9"/>
  <c r="Q19" i="9"/>
  <c r="P19" i="9"/>
  <c r="O19" i="9"/>
  <c r="N19" i="9"/>
  <c r="M19" i="9"/>
  <c r="L19" i="9"/>
  <c r="K19" i="9"/>
  <c r="T18" i="9"/>
  <c r="S18" i="9"/>
  <c r="R18" i="9"/>
  <c r="Q18" i="9"/>
  <c r="P18" i="9"/>
  <c r="O18" i="9"/>
  <c r="N18" i="9"/>
  <c r="M18" i="9"/>
  <c r="L18" i="9"/>
  <c r="K18" i="9"/>
  <c r="T17" i="9"/>
  <c r="S17" i="9"/>
  <c r="R17" i="9"/>
  <c r="Q17" i="9"/>
  <c r="P17" i="9"/>
  <c r="O17" i="9"/>
  <c r="N17" i="9"/>
  <c r="M17" i="9"/>
  <c r="L17" i="9"/>
  <c r="K17" i="9"/>
  <c r="T16" i="9"/>
  <c r="S16" i="9"/>
  <c r="R16" i="9"/>
  <c r="Q16" i="9"/>
  <c r="P16" i="9"/>
  <c r="O16" i="9"/>
  <c r="N16" i="9"/>
  <c r="M16" i="9"/>
  <c r="L16" i="9"/>
  <c r="K16" i="9"/>
  <c r="T15" i="9"/>
  <c r="S15" i="9"/>
  <c r="R15" i="9"/>
  <c r="Q15" i="9"/>
  <c r="P15" i="9"/>
  <c r="O15" i="9"/>
  <c r="N15" i="9"/>
  <c r="M15" i="9"/>
  <c r="L15" i="9"/>
  <c r="K15" i="9"/>
  <c r="T14" i="9"/>
  <c r="S14" i="9"/>
  <c r="R14" i="9"/>
  <c r="Q14" i="9"/>
  <c r="P14" i="9"/>
  <c r="O14" i="9"/>
  <c r="N14" i="9"/>
  <c r="M14" i="9"/>
  <c r="L14" i="9"/>
  <c r="K14" i="9"/>
  <c r="T13" i="9"/>
  <c r="S13" i="9"/>
  <c r="R13" i="9"/>
  <c r="Q13" i="9"/>
  <c r="P13" i="9"/>
  <c r="O13" i="9"/>
  <c r="N13" i="9"/>
  <c r="M13" i="9"/>
  <c r="L13" i="9"/>
  <c r="K13" i="9"/>
  <c r="T12" i="9"/>
  <c r="S12" i="9"/>
  <c r="R12" i="9"/>
  <c r="Q12" i="9"/>
  <c r="P12" i="9"/>
  <c r="O12" i="9"/>
  <c r="N12" i="9"/>
  <c r="M12" i="9"/>
  <c r="L12" i="9"/>
  <c r="K12" i="9"/>
  <c r="T11" i="9"/>
  <c r="S11" i="9"/>
  <c r="R11" i="9"/>
  <c r="Q11" i="9"/>
  <c r="P11" i="9"/>
  <c r="O11" i="9"/>
  <c r="N11" i="9"/>
  <c r="M11" i="9"/>
  <c r="L11" i="9"/>
  <c r="K11" i="9"/>
  <c r="T10" i="9"/>
  <c r="S10" i="9"/>
  <c r="R10" i="9"/>
  <c r="Q10" i="9"/>
  <c r="P10" i="9"/>
  <c r="O10" i="9"/>
  <c r="N10" i="9"/>
  <c r="M10" i="9"/>
  <c r="L10" i="9"/>
  <c r="K10" i="9"/>
  <c r="T9" i="9"/>
  <c r="S9" i="9"/>
  <c r="R9" i="9"/>
  <c r="Q9" i="9"/>
  <c r="P9" i="9"/>
  <c r="O9" i="9"/>
  <c r="N9" i="9"/>
  <c r="M9" i="9"/>
  <c r="L9" i="9"/>
  <c r="K9" i="9"/>
  <c r="T8" i="9"/>
  <c r="S8" i="9"/>
  <c r="R8" i="9"/>
  <c r="Q8" i="9"/>
  <c r="P8" i="9"/>
  <c r="O8" i="9"/>
  <c r="N8" i="9"/>
  <c r="M8" i="9"/>
  <c r="L8" i="9"/>
  <c r="K8" i="9"/>
  <c r="T7" i="9"/>
  <c r="S7" i="9"/>
  <c r="R7" i="9"/>
  <c r="Q7" i="9"/>
  <c r="P7" i="9"/>
  <c r="O7" i="9"/>
  <c r="N7" i="9"/>
  <c r="M7" i="9"/>
  <c r="L7" i="9"/>
  <c r="K7" i="9"/>
  <c r="T6" i="9"/>
  <c r="S6" i="9"/>
  <c r="R6" i="9"/>
  <c r="Q6" i="9"/>
  <c r="P6" i="9"/>
  <c r="O6" i="9"/>
  <c r="N6" i="9"/>
  <c r="M6" i="9"/>
  <c r="L6" i="9"/>
  <c r="K6" i="9"/>
  <c r="T5" i="9"/>
  <c r="S5" i="9"/>
  <c r="R5" i="9"/>
  <c r="Q5" i="9"/>
  <c r="P5" i="9"/>
  <c r="O5" i="9"/>
  <c r="N5" i="9"/>
  <c r="M5" i="9"/>
  <c r="L5" i="9"/>
  <c r="K5" i="9"/>
  <c r="T4" i="9"/>
  <c r="S4" i="9"/>
  <c r="R4" i="9"/>
  <c r="Q4" i="9"/>
  <c r="P4" i="9"/>
  <c r="O4" i="9"/>
  <c r="N4" i="9"/>
  <c r="M4" i="9"/>
  <c r="L4" i="9"/>
  <c r="K4" i="9"/>
  <c r="T3" i="9"/>
  <c r="S3" i="9"/>
  <c r="R3" i="9"/>
  <c r="Q3" i="9"/>
  <c r="P3" i="9"/>
  <c r="O3" i="9"/>
  <c r="N3" i="9"/>
  <c r="M3" i="9"/>
  <c r="L3" i="9"/>
  <c r="K3" i="9"/>
  <c r="G57" i="8"/>
  <c r="F57" i="8"/>
  <c r="E57" i="8"/>
  <c r="D57" i="8"/>
  <c r="C57" i="8"/>
  <c r="B57" i="8"/>
  <c r="G56" i="8"/>
  <c r="F56" i="8"/>
  <c r="E56" i="8"/>
  <c r="D56" i="8"/>
  <c r="C56" i="8"/>
  <c r="B56" i="8"/>
  <c r="G55" i="8"/>
  <c r="F55" i="8"/>
  <c r="E55" i="8"/>
  <c r="D55" i="8"/>
  <c r="C55" i="8"/>
  <c r="B55" i="8"/>
  <c r="G54" i="8"/>
  <c r="F54" i="8"/>
  <c r="E54" i="8"/>
  <c r="D54" i="8"/>
  <c r="C54" i="8"/>
  <c r="B54" i="8"/>
  <c r="G53" i="8"/>
  <c r="F53" i="8"/>
  <c r="E53" i="8"/>
  <c r="D53" i="8"/>
  <c r="C53" i="8"/>
  <c r="B53" i="8"/>
  <c r="G52" i="8"/>
  <c r="F52" i="8"/>
  <c r="E52" i="8"/>
  <c r="D52" i="8"/>
  <c r="C52" i="8"/>
  <c r="B52" i="8"/>
  <c r="G51" i="8"/>
  <c r="F51" i="8"/>
  <c r="E51" i="8"/>
  <c r="D51" i="8"/>
  <c r="C51" i="8"/>
  <c r="B51" i="8"/>
  <c r="G50" i="8"/>
  <c r="F50" i="8"/>
  <c r="E50" i="8"/>
  <c r="D50" i="8"/>
  <c r="C50" i="8"/>
  <c r="B50" i="8"/>
  <c r="G49" i="8"/>
  <c r="F49" i="8"/>
  <c r="E49" i="8"/>
  <c r="D49" i="8"/>
  <c r="C49" i="8"/>
  <c r="B49" i="8"/>
  <c r="G44" i="8"/>
  <c r="F44" i="8"/>
  <c r="E44" i="8"/>
  <c r="D44" i="8"/>
  <c r="C44" i="8"/>
  <c r="G43" i="8"/>
  <c r="F43" i="8"/>
  <c r="E43" i="8"/>
  <c r="D43" i="8"/>
  <c r="C43" i="8"/>
  <c r="G42" i="8"/>
  <c r="F42" i="8"/>
  <c r="E42" i="8"/>
  <c r="D42" i="8"/>
  <c r="C42" i="8"/>
  <c r="G41" i="8"/>
  <c r="F41" i="8"/>
  <c r="E41" i="8"/>
  <c r="D41" i="8"/>
  <c r="C41" i="8"/>
  <c r="G40" i="8"/>
  <c r="F40" i="8"/>
  <c r="E40" i="8"/>
  <c r="D40" i="8"/>
  <c r="C40" i="8"/>
  <c r="G39" i="8"/>
  <c r="F39" i="8"/>
  <c r="E39" i="8"/>
  <c r="D39" i="8"/>
  <c r="C39" i="8"/>
  <c r="G38" i="8"/>
  <c r="F38" i="8"/>
  <c r="E38" i="8"/>
  <c r="D38" i="8"/>
  <c r="C38" i="8"/>
  <c r="G37" i="8"/>
  <c r="F37" i="8"/>
  <c r="E37" i="8"/>
  <c r="D37" i="8"/>
  <c r="C37" i="8"/>
  <c r="O33" i="8"/>
  <c r="N33" i="8"/>
  <c r="M33" i="8"/>
  <c r="L33" i="8"/>
  <c r="K33" i="8"/>
  <c r="O32" i="8"/>
  <c r="N32" i="8"/>
  <c r="M32" i="8"/>
  <c r="L32" i="8"/>
  <c r="K32" i="8"/>
  <c r="U31" i="8"/>
  <c r="T31" i="8"/>
  <c r="S31" i="8"/>
  <c r="R31" i="8"/>
  <c r="Q31" i="8"/>
  <c r="O31" i="8"/>
  <c r="N31" i="8"/>
  <c r="M31" i="8"/>
  <c r="L31" i="8"/>
  <c r="K31" i="8"/>
  <c r="U30" i="8"/>
  <c r="T30" i="8"/>
  <c r="S30" i="8"/>
  <c r="R30" i="8"/>
  <c r="Q30" i="8"/>
  <c r="O30" i="8"/>
  <c r="N30" i="8"/>
  <c r="M30" i="8"/>
  <c r="L30" i="8"/>
  <c r="K30" i="8"/>
  <c r="U29" i="8"/>
  <c r="T29" i="8"/>
  <c r="S29" i="8"/>
  <c r="R29" i="8"/>
  <c r="Q29" i="8"/>
  <c r="O29" i="8"/>
  <c r="N29" i="8"/>
  <c r="M29" i="8"/>
  <c r="L29" i="8"/>
  <c r="K29" i="8"/>
  <c r="G27" i="8"/>
  <c r="F27" i="8"/>
  <c r="E27" i="8"/>
  <c r="D27" i="8"/>
  <c r="C27" i="8"/>
  <c r="B27" i="8"/>
  <c r="T26" i="8"/>
  <c r="S26" i="8"/>
  <c r="R26" i="8"/>
  <c r="Q26" i="8"/>
  <c r="P26" i="8"/>
  <c r="O26" i="8"/>
  <c r="N26" i="8"/>
  <c r="M26" i="8"/>
  <c r="L26" i="8"/>
  <c r="K26" i="8"/>
  <c r="T25" i="8"/>
  <c r="S25" i="8"/>
  <c r="R25" i="8"/>
  <c r="Q25" i="8"/>
  <c r="P25" i="8"/>
  <c r="O25" i="8"/>
  <c r="N25" i="8"/>
  <c r="M25" i="8"/>
  <c r="L25" i="8"/>
  <c r="K25" i="8"/>
  <c r="T24" i="8"/>
  <c r="S24" i="8"/>
  <c r="R24" i="8"/>
  <c r="Q24" i="8"/>
  <c r="P24" i="8"/>
  <c r="O24" i="8"/>
  <c r="N24" i="8"/>
  <c r="M24" i="8"/>
  <c r="L24" i="8"/>
  <c r="K24" i="8"/>
  <c r="T23" i="8"/>
  <c r="S23" i="8"/>
  <c r="R23" i="8"/>
  <c r="Q23" i="8"/>
  <c r="P23" i="8"/>
  <c r="O23" i="8"/>
  <c r="N23" i="8"/>
  <c r="M23" i="8"/>
  <c r="L23" i="8"/>
  <c r="K23" i="8"/>
  <c r="T22" i="8"/>
  <c r="S22" i="8"/>
  <c r="R22" i="8"/>
  <c r="Q22" i="8"/>
  <c r="P22" i="8"/>
  <c r="O22" i="8"/>
  <c r="N22" i="8"/>
  <c r="M22" i="8"/>
  <c r="L22" i="8"/>
  <c r="K22" i="8"/>
  <c r="T21" i="8"/>
  <c r="S21" i="8"/>
  <c r="R21" i="8"/>
  <c r="Q21" i="8"/>
  <c r="P21" i="8"/>
  <c r="O21" i="8"/>
  <c r="N21" i="8"/>
  <c r="M21" i="8"/>
  <c r="L21" i="8"/>
  <c r="K21" i="8"/>
  <c r="T20" i="8"/>
  <c r="S20" i="8"/>
  <c r="R20" i="8"/>
  <c r="Q20" i="8"/>
  <c r="P20" i="8"/>
  <c r="O20" i="8"/>
  <c r="N20" i="8"/>
  <c r="M20" i="8"/>
  <c r="L20" i="8"/>
  <c r="K20" i="8"/>
  <c r="T19" i="8"/>
  <c r="S19" i="8"/>
  <c r="R19" i="8"/>
  <c r="Q19" i="8"/>
  <c r="P19" i="8"/>
  <c r="O19" i="8"/>
  <c r="N19" i="8"/>
  <c r="M19" i="8"/>
  <c r="L19" i="8"/>
  <c r="K19" i="8"/>
  <c r="T18" i="8"/>
  <c r="S18" i="8"/>
  <c r="R18" i="8"/>
  <c r="Q18" i="8"/>
  <c r="P18" i="8"/>
  <c r="O18" i="8"/>
  <c r="N18" i="8"/>
  <c r="M18" i="8"/>
  <c r="L18" i="8"/>
  <c r="K18" i="8"/>
  <c r="T17" i="8"/>
  <c r="S17" i="8"/>
  <c r="R17" i="8"/>
  <c r="Q17" i="8"/>
  <c r="P17" i="8"/>
  <c r="O17" i="8"/>
  <c r="N17" i="8"/>
  <c r="M17" i="8"/>
  <c r="L17" i="8"/>
  <c r="K17" i="8"/>
  <c r="T16" i="8"/>
  <c r="S16" i="8"/>
  <c r="R16" i="8"/>
  <c r="Q16" i="8"/>
  <c r="P16" i="8"/>
  <c r="O16" i="8"/>
  <c r="N16" i="8"/>
  <c r="M16" i="8"/>
  <c r="L16" i="8"/>
  <c r="K16" i="8"/>
  <c r="T15" i="8"/>
  <c r="S15" i="8"/>
  <c r="R15" i="8"/>
  <c r="Q15" i="8"/>
  <c r="P15" i="8"/>
  <c r="O15" i="8"/>
  <c r="N15" i="8"/>
  <c r="M15" i="8"/>
  <c r="L15" i="8"/>
  <c r="K15" i="8"/>
  <c r="T14" i="8"/>
  <c r="S14" i="8"/>
  <c r="R14" i="8"/>
  <c r="Q14" i="8"/>
  <c r="P14" i="8"/>
  <c r="O14" i="8"/>
  <c r="N14" i="8"/>
  <c r="M14" i="8"/>
  <c r="L14" i="8"/>
  <c r="K14" i="8"/>
  <c r="T13" i="8"/>
  <c r="S13" i="8"/>
  <c r="R13" i="8"/>
  <c r="Q13" i="8"/>
  <c r="P13" i="8"/>
  <c r="O13" i="8"/>
  <c r="N13" i="8"/>
  <c r="M13" i="8"/>
  <c r="L13" i="8"/>
  <c r="K13" i="8"/>
  <c r="T12" i="8"/>
  <c r="S12" i="8"/>
  <c r="R12" i="8"/>
  <c r="Q12" i="8"/>
  <c r="P12" i="8"/>
  <c r="O12" i="8"/>
  <c r="N12" i="8"/>
  <c r="M12" i="8"/>
  <c r="L12" i="8"/>
  <c r="K12" i="8"/>
  <c r="T11" i="8"/>
  <c r="S11" i="8"/>
  <c r="R11" i="8"/>
  <c r="Q11" i="8"/>
  <c r="P11" i="8"/>
  <c r="O11" i="8"/>
  <c r="N11" i="8"/>
  <c r="M11" i="8"/>
  <c r="L11" i="8"/>
  <c r="K11" i="8"/>
  <c r="T10" i="8"/>
  <c r="S10" i="8"/>
  <c r="R10" i="8"/>
  <c r="Q10" i="8"/>
  <c r="P10" i="8"/>
  <c r="O10" i="8"/>
  <c r="N10" i="8"/>
  <c r="M10" i="8"/>
  <c r="L10" i="8"/>
  <c r="K10" i="8"/>
  <c r="T9" i="8"/>
  <c r="S9" i="8"/>
  <c r="R9" i="8"/>
  <c r="Q9" i="8"/>
  <c r="P9" i="8"/>
  <c r="O9" i="8"/>
  <c r="N9" i="8"/>
  <c r="M9" i="8"/>
  <c r="L9" i="8"/>
  <c r="K9" i="8"/>
  <c r="T8" i="8"/>
  <c r="S8" i="8"/>
  <c r="R8" i="8"/>
  <c r="Q8" i="8"/>
  <c r="P8" i="8"/>
  <c r="O8" i="8"/>
  <c r="N8" i="8"/>
  <c r="M8" i="8"/>
  <c r="L8" i="8"/>
  <c r="K8" i="8"/>
  <c r="T7" i="8"/>
  <c r="S7" i="8"/>
  <c r="R7" i="8"/>
  <c r="Q7" i="8"/>
  <c r="P7" i="8"/>
  <c r="O7" i="8"/>
  <c r="N7" i="8"/>
  <c r="M7" i="8"/>
  <c r="L7" i="8"/>
  <c r="K7" i="8"/>
  <c r="T6" i="8"/>
  <c r="S6" i="8"/>
  <c r="R6" i="8"/>
  <c r="Q6" i="8"/>
  <c r="P6" i="8"/>
  <c r="O6" i="8"/>
  <c r="N6" i="8"/>
  <c r="M6" i="8"/>
  <c r="L6" i="8"/>
  <c r="K6" i="8"/>
  <c r="T5" i="8"/>
  <c r="S5" i="8"/>
  <c r="R5" i="8"/>
  <c r="Q5" i="8"/>
  <c r="P5" i="8"/>
  <c r="O5" i="8"/>
  <c r="N5" i="8"/>
  <c r="M5" i="8"/>
  <c r="L5" i="8"/>
  <c r="K5" i="8"/>
  <c r="T4" i="8"/>
  <c r="S4" i="8"/>
  <c r="R4" i="8"/>
  <c r="Q4" i="8"/>
  <c r="P4" i="8"/>
  <c r="O4" i="8"/>
  <c r="N4" i="8"/>
  <c r="M4" i="8"/>
  <c r="L4" i="8"/>
  <c r="K4" i="8"/>
  <c r="T3" i="8"/>
  <c r="S3" i="8"/>
  <c r="R3" i="8"/>
  <c r="Q3" i="8"/>
  <c r="P3" i="8"/>
  <c r="O3" i="8"/>
  <c r="N3" i="8"/>
  <c r="M3" i="8"/>
  <c r="L3" i="8"/>
  <c r="K3" i="8"/>
  <c r="G56" i="6"/>
  <c r="F56" i="6"/>
  <c r="E56" i="6"/>
  <c r="D56" i="6"/>
  <c r="C56" i="6"/>
  <c r="B56" i="6"/>
  <c r="G55" i="6"/>
  <c r="F55" i="6"/>
  <c r="E55" i="6"/>
  <c r="D55" i="6"/>
  <c r="C55" i="6"/>
  <c r="B55" i="6"/>
  <c r="G54" i="6"/>
  <c r="F54" i="6"/>
  <c r="E54" i="6"/>
  <c r="D54" i="6"/>
  <c r="C54" i="6"/>
  <c r="B54" i="6"/>
  <c r="G53" i="6"/>
  <c r="F53" i="6"/>
  <c r="E53" i="6"/>
  <c r="D53" i="6"/>
  <c r="C53" i="6"/>
  <c r="B53" i="6"/>
  <c r="G52" i="6"/>
  <c r="F52" i="6"/>
  <c r="E52" i="6"/>
  <c r="D52" i="6"/>
  <c r="C52" i="6"/>
  <c r="B52" i="6"/>
  <c r="G51" i="6"/>
  <c r="F51" i="6"/>
  <c r="E51" i="6"/>
  <c r="D51" i="6"/>
  <c r="C51" i="6"/>
  <c r="B51" i="6"/>
  <c r="G50" i="6"/>
  <c r="F50" i="6"/>
  <c r="E50" i="6"/>
  <c r="D50" i="6"/>
  <c r="C50" i="6"/>
  <c r="B50" i="6"/>
  <c r="G49" i="6"/>
  <c r="F49" i="6"/>
  <c r="E49" i="6"/>
  <c r="D49" i="6"/>
  <c r="C49" i="6"/>
  <c r="B49" i="6"/>
  <c r="G44" i="6"/>
  <c r="F44" i="6"/>
  <c r="E44" i="6"/>
  <c r="D44" i="6"/>
  <c r="C44" i="6"/>
  <c r="B44" i="6"/>
  <c r="G43" i="6"/>
  <c r="F43" i="6"/>
  <c r="E43" i="6"/>
  <c r="D43" i="6"/>
  <c r="C43" i="6"/>
  <c r="B43" i="6"/>
  <c r="G42" i="6"/>
  <c r="F42" i="6"/>
  <c r="E42" i="6"/>
  <c r="D42" i="6"/>
  <c r="C42" i="6"/>
  <c r="B42" i="6"/>
  <c r="G41" i="6"/>
  <c r="F41" i="6"/>
  <c r="E41" i="6"/>
  <c r="D41" i="6"/>
  <c r="C41" i="6"/>
  <c r="B41" i="6"/>
  <c r="G40" i="6"/>
  <c r="F40" i="6"/>
  <c r="E40" i="6"/>
  <c r="D40" i="6"/>
  <c r="C40" i="6"/>
  <c r="B40" i="6"/>
  <c r="G39" i="6"/>
  <c r="F39" i="6"/>
  <c r="E39" i="6"/>
  <c r="D39" i="6"/>
  <c r="C39" i="6"/>
  <c r="B39" i="6"/>
  <c r="G38" i="6"/>
  <c r="F38" i="6"/>
  <c r="E38" i="6"/>
  <c r="D38" i="6"/>
  <c r="C38" i="6"/>
  <c r="B38" i="6"/>
  <c r="G37" i="6"/>
  <c r="F37" i="6"/>
  <c r="E37" i="6"/>
  <c r="D37" i="6"/>
  <c r="C37" i="6"/>
  <c r="B37" i="6"/>
  <c r="O33" i="6"/>
  <c r="N33" i="6"/>
  <c r="M33" i="6"/>
  <c r="L33" i="6"/>
  <c r="K33" i="6"/>
  <c r="O32" i="6"/>
  <c r="N32" i="6"/>
  <c r="M32" i="6"/>
  <c r="L32" i="6"/>
  <c r="K32" i="6"/>
  <c r="U31" i="6"/>
  <c r="T31" i="6"/>
  <c r="S31" i="6"/>
  <c r="R31" i="6"/>
  <c r="Q31" i="6"/>
  <c r="O31" i="6"/>
  <c r="N31" i="6"/>
  <c r="M31" i="6"/>
  <c r="L31" i="6"/>
  <c r="K31" i="6"/>
  <c r="U30" i="6"/>
  <c r="T30" i="6"/>
  <c r="S30" i="6"/>
  <c r="R30" i="6"/>
  <c r="Q30" i="6"/>
  <c r="O30" i="6"/>
  <c r="N30" i="6"/>
  <c r="M30" i="6"/>
  <c r="L30" i="6"/>
  <c r="K30" i="6"/>
  <c r="U29" i="6"/>
  <c r="T29" i="6"/>
  <c r="S29" i="6"/>
  <c r="R29" i="6"/>
  <c r="Q29" i="6"/>
  <c r="O29" i="6"/>
  <c r="N29" i="6"/>
  <c r="M29" i="6"/>
  <c r="L29" i="6"/>
  <c r="K29" i="6"/>
  <c r="G27" i="6"/>
  <c r="F27" i="6"/>
  <c r="E27" i="6"/>
  <c r="D27" i="6"/>
  <c r="C27" i="6"/>
  <c r="B27" i="6"/>
  <c r="T26" i="6"/>
  <c r="S26" i="6"/>
  <c r="R26" i="6"/>
  <c r="Q26" i="6"/>
  <c r="P26" i="6"/>
  <c r="O26" i="6"/>
  <c r="N26" i="6"/>
  <c r="M26" i="6"/>
  <c r="L26" i="6"/>
  <c r="K26" i="6"/>
  <c r="J26" i="6"/>
  <c r="T25" i="6"/>
  <c r="S25" i="6"/>
  <c r="R25" i="6"/>
  <c r="Q25" i="6"/>
  <c r="P25" i="6"/>
  <c r="O25" i="6"/>
  <c r="N25" i="6"/>
  <c r="M25" i="6"/>
  <c r="L25" i="6"/>
  <c r="K25" i="6"/>
  <c r="J25" i="6"/>
  <c r="T24" i="6"/>
  <c r="S24" i="6"/>
  <c r="R24" i="6"/>
  <c r="Q24" i="6"/>
  <c r="P24" i="6"/>
  <c r="O24" i="6"/>
  <c r="N24" i="6"/>
  <c r="M24" i="6"/>
  <c r="L24" i="6"/>
  <c r="K24" i="6"/>
  <c r="J24" i="6"/>
  <c r="T23" i="6"/>
  <c r="S23" i="6"/>
  <c r="R23" i="6"/>
  <c r="Q23" i="6"/>
  <c r="P23" i="6"/>
  <c r="O23" i="6"/>
  <c r="N23" i="6"/>
  <c r="M23" i="6"/>
  <c r="L23" i="6"/>
  <c r="K23" i="6"/>
  <c r="J23" i="6"/>
  <c r="T22" i="6"/>
  <c r="S22" i="6"/>
  <c r="R22" i="6"/>
  <c r="Q22" i="6"/>
  <c r="P22" i="6"/>
  <c r="O22" i="6"/>
  <c r="N22" i="6"/>
  <c r="M22" i="6"/>
  <c r="L22" i="6"/>
  <c r="K22" i="6"/>
  <c r="J22" i="6"/>
  <c r="T21" i="6"/>
  <c r="S21" i="6"/>
  <c r="R21" i="6"/>
  <c r="Q21" i="6"/>
  <c r="P21" i="6"/>
  <c r="O21" i="6"/>
  <c r="N21" i="6"/>
  <c r="M21" i="6"/>
  <c r="L21" i="6"/>
  <c r="K21" i="6"/>
  <c r="J21" i="6"/>
  <c r="T20" i="6"/>
  <c r="S20" i="6"/>
  <c r="R20" i="6"/>
  <c r="Q20" i="6"/>
  <c r="P20" i="6"/>
  <c r="O20" i="6"/>
  <c r="N20" i="6"/>
  <c r="M20" i="6"/>
  <c r="L20" i="6"/>
  <c r="K20" i="6"/>
  <c r="J20" i="6"/>
  <c r="T19" i="6"/>
  <c r="S19" i="6"/>
  <c r="R19" i="6"/>
  <c r="Q19" i="6"/>
  <c r="P19" i="6"/>
  <c r="O19" i="6"/>
  <c r="N19" i="6"/>
  <c r="M19" i="6"/>
  <c r="L19" i="6"/>
  <c r="K19" i="6"/>
  <c r="J19" i="6"/>
  <c r="T18" i="6"/>
  <c r="S18" i="6"/>
  <c r="R18" i="6"/>
  <c r="Q18" i="6"/>
  <c r="P18" i="6"/>
  <c r="O18" i="6"/>
  <c r="N18" i="6"/>
  <c r="M18" i="6"/>
  <c r="L18" i="6"/>
  <c r="K18" i="6"/>
  <c r="J18" i="6"/>
  <c r="T17" i="6"/>
  <c r="S17" i="6"/>
  <c r="R17" i="6"/>
  <c r="Q17" i="6"/>
  <c r="P17" i="6"/>
  <c r="O17" i="6"/>
  <c r="N17" i="6"/>
  <c r="M17" i="6"/>
  <c r="L17" i="6"/>
  <c r="K17" i="6"/>
  <c r="J17" i="6"/>
  <c r="T16" i="6"/>
  <c r="S16" i="6"/>
  <c r="R16" i="6"/>
  <c r="Q16" i="6"/>
  <c r="P16" i="6"/>
  <c r="O16" i="6"/>
  <c r="N16" i="6"/>
  <c r="M16" i="6"/>
  <c r="L16" i="6"/>
  <c r="K16" i="6"/>
  <c r="J16" i="6"/>
  <c r="T15" i="6"/>
  <c r="S15" i="6"/>
  <c r="R15" i="6"/>
  <c r="Q15" i="6"/>
  <c r="P15" i="6"/>
  <c r="O15" i="6"/>
  <c r="N15" i="6"/>
  <c r="M15" i="6"/>
  <c r="L15" i="6"/>
  <c r="K15" i="6"/>
  <c r="J15" i="6"/>
  <c r="T14" i="6"/>
  <c r="S14" i="6"/>
  <c r="R14" i="6"/>
  <c r="Q14" i="6"/>
  <c r="P14" i="6"/>
  <c r="O14" i="6"/>
  <c r="N14" i="6"/>
  <c r="M14" i="6"/>
  <c r="L14" i="6"/>
  <c r="K14" i="6"/>
  <c r="J14" i="6"/>
  <c r="T13" i="6"/>
  <c r="S13" i="6"/>
  <c r="R13" i="6"/>
  <c r="Q13" i="6"/>
  <c r="P13" i="6"/>
  <c r="O13" i="6"/>
  <c r="N13" i="6"/>
  <c r="M13" i="6"/>
  <c r="L13" i="6"/>
  <c r="K13" i="6"/>
  <c r="J13" i="6"/>
  <c r="T12" i="6"/>
  <c r="S12" i="6"/>
  <c r="R12" i="6"/>
  <c r="Q12" i="6"/>
  <c r="P12" i="6"/>
  <c r="O12" i="6"/>
  <c r="N12" i="6"/>
  <c r="M12" i="6"/>
  <c r="L12" i="6"/>
  <c r="K12" i="6"/>
  <c r="J12" i="6"/>
  <c r="T11" i="6"/>
  <c r="S11" i="6"/>
  <c r="R11" i="6"/>
  <c r="Q11" i="6"/>
  <c r="P11" i="6"/>
  <c r="O11" i="6"/>
  <c r="N11" i="6"/>
  <c r="M11" i="6"/>
  <c r="L11" i="6"/>
  <c r="K11" i="6"/>
  <c r="J11" i="6"/>
  <c r="T10" i="6"/>
  <c r="S10" i="6"/>
  <c r="R10" i="6"/>
  <c r="Q10" i="6"/>
  <c r="P10" i="6"/>
  <c r="O10" i="6"/>
  <c r="N10" i="6"/>
  <c r="M10" i="6"/>
  <c r="L10" i="6"/>
  <c r="K10" i="6"/>
  <c r="J10" i="6"/>
  <c r="T9" i="6"/>
  <c r="S9" i="6"/>
  <c r="R9" i="6"/>
  <c r="Q9" i="6"/>
  <c r="P9" i="6"/>
  <c r="O9" i="6"/>
  <c r="N9" i="6"/>
  <c r="M9" i="6"/>
  <c r="L9" i="6"/>
  <c r="K9" i="6"/>
  <c r="J9" i="6"/>
  <c r="T8" i="6"/>
  <c r="S8" i="6"/>
  <c r="R8" i="6"/>
  <c r="Q8" i="6"/>
  <c r="P8" i="6"/>
  <c r="O8" i="6"/>
  <c r="N8" i="6"/>
  <c r="M8" i="6"/>
  <c r="L8" i="6"/>
  <c r="K8" i="6"/>
  <c r="J8" i="6"/>
  <c r="T7" i="6"/>
  <c r="S7" i="6"/>
  <c r="R7" i="6"/>
  <c r="Q7" i="6"/>
  <c r="P7" i="6"/>
  <c r="O7" i="6"/>
  <c r="N7" i="6"/>
  <c r="M7" i="6"/>
  <c r="L7" i="6"/>
  <c r="K7" i="6"/>
  <c r="J7" i="6"/>
  <c r="T6" i="6"/>
  <c r="S6" i="6"/>
  <c r="R6" i="6"/>
  <c r="Q6" i="6"/>
  <c r="P6" i="6"/>
  <c r="O6" i="6"/>
  <c r="N6" i="6"/>
  <c r="M6" i="6"/>
  <c r="L6" i="6"/>
  <c r="K6" i="6"/>
  <c r="J6" i="6"/>
  <c r="T5" i="6"/>
  <c r="S5" i="6"/>
  <c r="R5" i="6"/>
  <c r="Q5" i="6"/>
  <c r="P5" i="6"/>
  <c r="O5" i="6"/>
  <c r="N5" i="6"/>
  <c r="M5" i="6"/>
  <c r="L5" i="6"/>
  <c r="K5" i="6"/>
  <c r="J5" i="6"/>
  <c r="T4" i="6"/>
  <c r="S4" i="6"/>
  <c r="R4" i="6"/>
  <c r="Q4" i="6"/>
  <c r="P4" i="6"/>
  <c r="O4" i="6"/>
  <c r="N4" i="6"/>
  <c r="M4" i="6"/>
  <c r="L4" i="6"/>
  <c r="K4" i="6"/>
  <c r="J4" i="6"/>
  <c r="T3" i="6"/>
  <c r="S3" i="6"/>
  <c r="R3" i="6"/>
  <c r="Q3" i="6"/>
  <c r="P3" i="6"/>
  <c r="O3" i="6"/>
  <c r="N3" i="6"/>
  <c r="M3" i="6"/>
  <c r="L3" i="6"/>
  <c r="K3" i="6"/>
  <c r="J3" i="6"/>
  <c r="M11" i="18"/>
  <c r="L11" i="18"/>
  <c r="K11" i="18"/>
  <c r="J11" i="18"/>
  <c r="I11" i="18"/>
  <c r="M10" i="18"/>
  <c r="L10" i="18"/>
  <c r="K10" i="18"/>
  <c r="J10" i="18"/>
  <c r="I10" i="18"/>
  <c r="M9" i="18"/>
  <c r="L9" i="18"/>
  <c r="K9" i="18"/>
  <c r="J9" i="18"/>
  <c r="I9" i="18"/>
  <c r="M6" i="18"/>
  <c r="L6" i="18"/>
  <c r="K6" i="18"/>
  <c r="J6" i="18"/>
  <c r="I6" i="18"/>
  <c r="M5" i="18"/>
  <c r="L5" i="18"/>
  <c r="K5" i="18"/>
  <c r="J5" i="18"/>
  <c r="I5" i="18"/>
  <c r="M4" i="18"/>
  <c r="L4" i="18"/>
  <c r="K4" i="18"/>
  <c r="J4" i="18"/>
  <c r="I4" i="18"/>
  <c r="M3" i="18"/>
  <c r="L3" i="18"/>
  <c r="K3" i="18"/>
  <c r="J3" i="18"/>
  <c r="I3" i="18"/>
  <c r="M2" i="18"/>
  <c r="L2" i="18"/>
  <c r="K2" i="18"/>
  <c r="J2" i="18"/>
  <c r="I2" i="18"/>
  <c r="G57" i="15"/>
  <c r="F57" i="15"/>
  <c r="E57" i="15"/>
  <c r="D57" i="15"/>
  <c r="C57" i="15"/>
  <c r="B57" i="15"/>
  <c r="G56" i="15"/>
  <c r="F56" i="15"/>
  <c r="E56" i="15"/>
  <c r="D56" i="15"/>
  <c r="C56" i="15"/>
  <c r="B56" i="15"/>
  <c r="G55" i="15"/>
  <c r="F55" i="15"/>
  <c r="E55" i="15"/>
  <c r="D55" i="15"/>
  <c r="C55" i="15"/>
  <c r="B55" i="15"/>
  <c r="G54" i="15"/>
  <c r="F54" i="15"/>
  <c r="E54" i="15"/>
  <c r="D54" i="15"/>
  <c r="C54" i="15"/>
  <c r="B54" i="15"/>
  <c r="G53" i="15"/>
  <c r="F53" i="15"/>
  <c r="E53" i="15"/>
  <c r="D53" i="15"/>
  <c r="C53" i="15"/>
  <c r="B53" i="15"/>
  <c r="G52" i="15"/>
  <c r="F52" i="15"/>
  <c r="E52" i="15"/>
  <c r="D52" i="15"/>
  <c r="C52" i="15"/>
  <c r="B52" i="15"/>
  <c r="G51" i="15"/>
  <c r="F51" i="15"/>
  <c r="E51" i="15"/>
  <c r="D51" i="15"/>
  <c r="C51" i="15"/>
  <c r="B51" i="15"/>
  <c r="G50" i="15"/>
  <c r="F50" i="15"/>
  <c r="E50" i="15"/>
  <c r="D50" i="15"/>
  <c r="C50" i="15"/>
  <c r="B50" i="15"/>
  <c r="G49" i="15"/>
  <c r="F49" i="15"/>
  <c r="E49" i="15"/>
  <c r="D49" i="15"/>
  <c r="C49" i="15"/>
  <c r="B49" i="15"/>
  <c r="G44" i="15"/>
  <c r="F44" i="15"/>
  <c r="E44" i="15"/>
  <c r="D44" i="15"/>
  <c r="C44" i="15"/>
  <c r="B44" i="15"/>
  <c r="G43" i="15"/>
  <c r="F43" i="15"/>
  <c r="E43" i="15"/>
  <c r="D43" i="15"/>
  <c r="C43" i="15"/>
  <c r="B43" i="15"/>
  <c r="G42" i="15"/>
  <c r="F42" i="15"/>
  <c r="E42" i="15"/>
  <c r="D42" i="15"/>
  <c r="C42" i="15"/>
  <c r="B42" i="15"/>
  <c r="G41" i="15"/>
  <c r="F41" i="15"/>
  <c r="E41" i="15"/>
  <c r="D41" i="15"/>
  <c r="C41" i="15"/>
  <c r="B41" i="15"/>
  <c r="G40" i="15"/>
  <c r="F40" i="15"/>
  <c r="E40" i="15"/>
  <c r="D40" i="15"/>
  <c r="C40" i="15"/>
  <c r="B40" i="15"/>
  <c r="G39" i="15"/>
  <c r="F39" i="15"/>
  <c r="E39" i="15"/>
  <c r="D39" i="15"/>
  <c r="C39" i="15"/>
  <c r="B39" i="15"/>
  <c r="G38" i="15"/>
  <c r="F38" i="15"/>
  <c r="E38" i="15"/>
  <c r="D38" i="15"/>
  <c r="C38" i="15"/>
  <c r="B38" i="15"/>
  <c r="G37" i="15"/>
  <c r="F37" i="15"/>
  <c r="E37" i="15"/>
  <c r="D37" i="15"/>
  <c r="C37" i="15"/>
  <c r="B37" i="15"/>
  <c r="O33" i="15"/>
  <c r="N33" i="15"/>
  <c r="M33" i="15"/>
  <c r="L33" i="15"/>
  <c r="K33" i="15"/>
  <c r="O32" i="15"/>
  <c r="N32" i="15"/>
  <c r="M32" i="15"/>
  <c r="L32" i="15"/>
  <c r="K32" i="15"/>
  <c r="U31" i="15"/>
  <c r="T31" i="15"/>
  <c r="S31" i="15"/>
  <c r="R31" i="15"/>
  <c r="Q31" i="15"/>
  <c r="O31" i="15"/>
  <c r="N31" i="15"/>
  <c r="M31" i="15"/>
  <c r="L31" i="15"/>
  <c r="K31" i="15"/>
  <c r="U30" i="15"/>
  <c r="T30" i="15"/>
  <c r="S30" i="15"/>
  <c r="R30" i="15"/>
  <c r="Q30" i="15"/>
  <c r="O30" i="15"/>
  <c r="N30" i="15"/>
  <c r="M30" i="15"/>
  <c r="L30" i="15"/>
  <c r="K30" i="15"/>
  <c r="U29" i="15"/>
  <c r="T29" i="15"/>
  <c r="S29" i="15"/>
  <c r="R29" i="15"/>
  <c r="Q29" i="15"/>
  <c r="O29" i="15"/>
  <c r="N29" i="15"/>
  <c r="M29" i="15"/>
  <c r="L29" i="15"/>
  <c r="K29" i="15"/>
  <c r="G27" i="15"/>
  <c r="F27" i="15"/>
  <c r="E27" i="15"/>
  <c r="D27" i="15"/>
  <c r="C27" i="15"/>
  <c r="T26" i="15"/>
  <c r="S26" i="15"/>
  <c r="R26" i="15"/>
  <c r="Q26" i="15"/>
  <c r="P26" i="15"/>
  <c r="O26" i="15"/>
  <c r="N26" i="15"/>
  <c r="M26" i="15"/>
  <c r="L26" i="15"/>
  <c r="K26" i="15"/>
  <c r="T25" i="15"/>
  <c r="S25" i="15"/>
  <c r="R25" i="15"/>
  <c r="Q25" i="15"/>
  <c r="P25" i="15"/>
  <c r="O25" i="15"/>
  <c r="N25" i="15"/>
  <c r="M25" i="15"/>
  <c r="L25" i="15"/>
  <c r="K25" i="15"/>
  <c r="T24" i="15"/>
  <c r="S24" i="15"/>
  <c r="R24" i="15"/>
  <c r="Q24" i="15"/>
  <c r="P24" i="15"/>
  <c r="O24" i="15"/>
  <c r="N24" i="15"/>
  <c r="M24" i="15"/>
  <c r="L24" i="15"/>
  <c r="K24" i="15"/>
  <c r="T23" i="15"/>
  <c r="S23" i="15"/>
  <c r="R23" i="15"/>
  <c r="Q23" i="15"/>
  <c r="P23" i="15"/>
  <c r="O23" i="15"/>
  <c r="N23" i="15"/>
  <c r="M23" i="15"/>
  <c r="L23" i="15"/>
  <c r="K23" i="15"/>
  <c r="T22" i="15"/>
  <c r="S22" i="15"/>
  <c r="R22" i="15"/>
  <c r="Q22" i="15"/>
  <c r="P22" i="15"/>
  <c r="O22" i="15"/>
  <c r="N22" i="15"/>
  <c r="M22" i="15"/>
  <c r="L22" i="15"/>
  <c r="K22" i="15"/>
  <c r="T21" i="15"/>
  <c r="S21" i="15"/>
  <c r="R21" i="15"/>
  <c r="Q21" i="15"/>
  <c r="P21" i="15"/>
  <c r="O21" i="15"/>
  <c r="N21" i="15"/>
  <c r="M21" i="15"/>
  <c r="L21" i="15"/>
  <c r="K21" i="15"/>
  <c r="T20" i="15"/>
  <c r="S20" i="15"/>
  <c r="R20" i="15"/>
  <c r="Q20" i="15"/>
  <c r="P20" i="15"/>
  <c r="O20" i="15"/>
  <c r="N20" i="15"/>
  <c r="M20" i="15"/>
  <c r="L20" i="15"/>
  <c r="K20" i="15"/>
  <c r="T19" i="15"/>
  <c r="S19" i="15"/>
  <c r="R19" i="15"/>
  <c r="Q19" i="15"/>
  <c r="P19" i="15"/>
  <c r="O19" i="15"/>
  <c r="N19" i="15"/>
  <c r="M19" i="15"/>
  <c r="L19" i="15"/>
  <c r="K19" i="15"/>
  <c r="T18" i="15"/>
  <c r="S18" i="15"/>
  <c r="R18" i="15"/>
  <c r="Q18" i="15"/>
  <c r="P18" i="15"/>
  <c r="O18" i="15"/>
  <c r="N18" i="15"/>
  <c r="M18" i="15"/>
  <c r="L18" i="15"/>
  <c r="K18" i="15"/>
  <c r="T17" i="15"/>
  <c r="S17" i="15"/>
  <c r="R17" i="15"/>
  <c r="Q17" i="15"/>
  <c r="P17" i="15"/>
  <c r="O17" i="15"/>
  <c r="N17" i="15"/>
  <c r="M17" i="15"/>
  <c r="L17" i="15"/>
  <c r="K17" i="15"/>
  <c r="T16" i="15"/>
  <c r="S16" i="15"/>
  <c r="R16" i="15"/>
  <c r="Q16" i="15"/>
  <c r="P16" i="15"/>
  <c r="O16" i="15"/>
  <c r="N16" i="15"/>
  <c r="M16" i="15"/>
  <c r="L16" i="15"/>
  <c r="K16" i="15"/>
  <c r="T15" i="15"/>
  <c r="S15" i="15"/>
  <c r="R15" i="15"/>
  <c r="Q15" i="15"/>
  <c r="P15" i="15"/>
  <c r="O15" i="15"/>
  <c r="N15" i="15"/>
  <c r="M15" i="15"/>
  <c r="L15" i="15"/>
  <c r="K15" i="15"/>
  <c r="T14" i="15"/>
  <c r="S14" i="15"/>
  <c r="R14" i="15"/>
  <c r="Q14" i="15"/>
  <c r="P14" i="15"/>
  <c r="O14" i="15"/>
  <c r="N14" i="15"/>
  <c r="M14" i="15"/>
  <c r="L14" i="15"/>
  <c r="K14" i="15"/>
  <c r="T13" i="15"/>
  <c r="S13" i="15"/>
  <c r="R13" i="15"/>
  <c r="Q13" i="15"/>
  <c r="P13" i="15"/>
  <c r="O13" i="15"/>
  <c r="N13" i="15"/>
  <c r="M13" i="15"/>
  <c r="L13" i="15"/>
  <c r="K13" i="15"/>
  <c r="T12" i="15"/>
  <c r="S12" i="15"/>
  <c r="R12" i="15"/>
  <c r="Q12" i="15"/>
  <c r="P12" i="15"/>
  <c r="O12" i="15"/>
  <c r="N12" i="15"/>
  <c r="M12" i="15"/>
  <c r="L12" i="15"/>
  <c r="K12" i="15"/>
  <c r="T11" i="15"/>
  <c r="S11" i="15"/>
  <c r="R11" i="15"/>
  <c r="Q11" i="15"/>
  <c r="P11" i="15"/>
  <c r="O11" i="15"/>
  <c r="N11" i="15"/>
  <c r="M11" i="15"/>
  <c r="L11" i="15"/>
  <c r="K11" i="15"/>
  <c r="T10" i="15"/>
  <c r="S10" i="15"/>
  <c r="R10" i="15"/>
  <c r="Q10" i="15"/>
  <c r="P10" i="15"/>
  <c r="O10" i="15"/>
  <c r="N10" i="15"/>
  <c r="M10" i="15"/>
  <c r="L10" i="15"/>
  <c r="K10" i="15"/>
  <c r="T9" i="15"/>
  <c r="S9" i="15"/>
  <c r="R9" i="15"/>
  <c r="Q9" i="15"/>
  <c r="P9" i="15"/>
  <c r="O9" i="15"/>
  <c r="N9" i="15"/>
  <c r="M9" i="15"/>
  <c r="L9" i="15"/>
  <c r="K9" i="15"/>
  <c r="T8" i="15"/>
  <c r="S8" i="15"/>
  <c r="R8" i="15"/>
  <c r="Q8" i="15"/>
  <c r="P8" i="15"/>
  <c r="O8" i="15"/>
  <c r="N8" i="15"/>
  <c r="M8" i="15"/>
  <c r="L8" i="15"/>
  <c r="K8" i="15"/>
  <c r="T7" i="15"/>
  <c r="S7" i="15"/>
  <c r="R7" i="15"/>
  <c r="Q7" i="15"/>
  <c r="P7" i="15"/>
  <c r="O7" i="15"/>
  <c r="N7" i="15"/>
  <c r="M7" i="15"/>
  <c r="L7" i="15"/>
  <c r="K7" i="15"/>
  <c r="T6" i="15"/>
  <c r="S6" i="15"/>
  <c r="R6" i="15"/>
  <c r="Q6" i="15"/>
  <c r="P6" i="15"/>
  <c r="O6" i="15"/>
  <c r="N6" i="15"/>
  <c r="M6" i="15"/>
  <c r="L6" i="15"/>
  <c r="K6" i="15"/>
  <c r="T5" i="15"/>
  <c r="S5" i="15"/>
  <c r="R5" i="15"/>
  <c r="Q5" i="15"/>
  <c r="P5" i="15"/>
  <c r="O5" i="15"/>
  <c r="N5" i="15"/>
  <c r="M5" i="15"/>
  <c r="L5" i="15"/>
  <c r="K5" i="15"/>
  <c r="T4" i="15"/>
  <c r="S4" i="15"/>
  <c r="R4" i="15"/>
  <c r="Q4" i="15"/>
  <c r="P4" i="15"/>
  <c r="O4" i="15"/>
  <c r="N4" i="15"/>
  <c r="M4" i="15"/>
  <c r="L4" i="15"/>
  <c r="K4" i="15"/>
  <c r="T3" i="15"/>
  <c r="S3" i="15"/>
  <c r="R3" i="15"/>
  <c r="Q3" i="15"/>
  <c r="P3" i="15"/>
  <c r="O3" i="15"/>
  <c r="N3" i="15"/>
  <c r="M3" i="15"/>
  <c r="L3" i="15"/>
  <c r="K3" i="15"/>
  <c r="G57" i="5"/>
  <c r="F57" i="5"/>
  <c r="E57" i="5"/>
  <c r="D57" i="5"/>
  <c r="C57" i="5"/>
  <c r="B57" i="5"/>
  <c r="G56" i="5"/>
  <c r="F56" i="5"/>
  <c r="E56" i="5"/>
  <c r="D56" i="5"/>
  <c r="C56" i="5"/>
  <c r="B56" i="5"/>
  <c r="G55" i="5"/>
  <c r="F55" i="5"/>
  <c r="E55" i="5"/>
  <c r="D55" i="5"/>
  <c r="C55" i="5"/>
  <c r="B55" i="5"/>
  <c r="G54" i="5"/>
  <c r="F54" i="5"/>
  <c r="E54" i="5"/>
  <c r="D54" i="5"/>
  <c r="C54" i="5"/>
  <c r="B54" i="5"/>
  <c r="G53" i="5"/>
  <c r="F53" i="5"/>
  <c r="E53" i="5"/>
  <c r="D53" i="5"/>
  <c r="C53" i="5"/>
  <c r="B53" i="5"/>
  <c r="G52" i="5"/>
  <c r="F52" i="5"/>
  <c r="E52" i="5"/>
  <c r="D52" i="5"/>
  <c r="C52" i="5"/>
  <c r="B52" i="5"/>
  <c r="G51" i="5"/>
  <c r="F51" i="5"/>
  <c r="E51" i="5"/>
  <c r="D51" i="5"/>
  <c r="C51" i="5"/>
  <c r="B51" i="5"/>
  <c r="G50" i="5"/>
  <c r="F50" i="5"/>
  <c r="E50" i="5"/>
  <c r="D50" i="5"/>
  <c r="C50" i="5"/>
  <c r="B50" i="5"/>
  <c r="G49" i="5"/>
  <c r="F49" i="5"/>
  <c r="E49" i="5"/>
  <c r="D49" i="5"/>
  <c r="C49" i="5"/>
  <c r="B49" i="5"/>
  <c r="G45" i="5"/>
  <c r="F45" i="5"/>
  <c r="E45" i="5"/>
  <c r="D45" i="5"/>
  <c r="C45" i="5"/>
  <c r="B45" i="5"/>
  <c r="G44" i="5"/>
  <c r="F44" i="5"/>
  <c r="E44" i="5"/>
  <c r="D44" i="5"/>
  <c r="C44" i="5"/>
  <c r="G43" i="5"/>
  <c r="F43" i="5"/>
  <c r="E43" i="5"/>
  <c r="D43" i="5"/>
  <c r="C43" i="5"/>
  <c r="G42" i="5"/>
  <c r="F42" i="5"/>
  <c r="E42" i="5"/>
  <c r="D42" i="5"/>
  <c r="C42" i="5"/>
  <c r="G41" i="5"/>
  <c r="F41" i="5"/>
  <c r="E41" i="5"/>
  <c r="D41" i="5"/>
  <c r="C41" i="5"/>
  <c r="G40" i="5"/>
  <c r="F40" i="5"/>
  <c r="E40" i="5"/>
  <c r="D40" i="5"/>
  <c r="C40" i="5"/>
  <c r="G39" i="5"/>
  <c r="F39" i="5"/>
  <c r="E39" i="5"/>
  <c r="D39" i="5"/>
  <c r="C39" i="5"/>
  <c r="G38" i="5"/>
  <c r="F38" i="5"/>
  <c r="E38" i="5"/>
  <c r="D38" i="5"/>
  <c r="C38" i="5"/>
  <c r="G37" i="5"/>
  <c r="F37" i="5"/>
  <c r="E37" i="5"/>
  <c r="D37" i="5"/>
  <c r="C37" i="5"/>
  <c r="O33" i="5"/>
  <c r="N33" i="5"/>
  <c r="M33" i="5"/>
  <c r="L33" i="5"/>
  <c r="K33" i="5"/>
  <c r="O32" i="5"/>
  <c r="N32" i="5"/>
  <c r="M32" i="5"/>
  <c r="L32" i="5"/>
  <c r="K32" i="5"/>
  <c r="U31" i="5"/>
  <c r="T31" i="5"/>
  <c r="S31" i="5"/>
  <c r="R31" i="5"/>
  <c r="Q31" i="5"/>
  <c r="O31" i="5"/>
  <c r="N31" i="5"/>
  <c r="M31" i="5"/>
  <c r="L31" i="5"/>
  <c r="K31" i="5"/>
  <c r="U30" i="5"/>
  <c r="T30" i="5"/>
  <c r="S30" i="5"/>
  <c r="R30" i="5"/>
  <c r="Q30" i="5"/>
  <c r="O30" i="5"/>
  <c r="N30" i="5"/>
  <c r="M30" i="5"/>
  <c r="L30" i="5"/>
  <c r="K30" i="5"/>
  <c r="U29" i="5"/>
  <c r="T29" i="5"/>
  <c r="S29" i="5"/>
  <c r="R29" i="5"/>
  <c r="Q29" i="5"/>
  <c r="O29" i="5"/>
  <c r="N29" i="5"/>
  <c r="M29" i="5"/>
  <c r="L29" i="5"/>
  <c r="K29" i="5"/>
  <c r="G27" i="5"/>
  <c r="F27" i="5"/>
  <c r="E27" i="5"/>
  <c r="D27" i="5"/>
  <c r="C27" i="5"/>
  <c r="B27" i="5"/>
  <c r="T26" i="5"/>
  <c r="S26" i="5"/>
  <c r="R26" i="5"/>
  <c r="Q26" i="5"/>
  <c r="P26" i="5"/>
  <c r="O26" i="5"/>
  <c r="N26" i="5"/>
  <c r="M26" i="5"/>
  <c r="L26" i="5"/>
  <c r="K26" i="5"/>
  <c r="T25" i="5"/>
  <c r="S25" i="5"/>
  <c r="R25" i="5"/>
  <c r="Q25" i="5"/>
  <c r="P25" i="5"/>
  <c r="O25" i="5"/>
  <c r="N25" i="5"/>
  <c r="M25" i="5"/>
  <c r="L25" i="5"/>
  <c r="K25" i="5"/>
  <c r="T24" i="5"/>
  <c r="S24" i="5"/>
  <c r="R24" i="5"/>
  <c r="Q24" i="5"/>
  <c r="P24" i="5"/>
  <c r="O24" i="5"/>
  <c r="N24" i="5"/>
  <c r="M24" i="5"/>
  <c r="L24" i="5"/>
  <c r="K24" i="5"/>
  <c r="T23" i="5"/>
  <c r="S23" i="5"/>
  <c r="R23" i="5"/>
  <c r="Q23" i="5"/>
  <c r="P23" i="5"/>
  <c r="O23" i="5"/>
  <c r="N23" i="5"/>
  <c r="M23" i="5"/>
  <c r="L23" i="5"/>
  <c r="K23" i="5"/>
  <c r="T22" i="5"/>
  <c r="S22" i="5"/>
  <c r="R22" i="5"/>
  <c r="Q22" i="5"/>
  <c r="P22" i="5"/>
  <c r="O22" i="5"/>
  <c r="N22" i="5"/>
  <c r="M22" i="5"/>
  <c r="L22" i="5"/>
  <c r="K22" i="5"/>
  <c r="T21" i="5"/>
  <c r="S21" i="5"/>
  <c r="R21" i="5"/>
  <c r="Q21" i="5"/>
  <c r="P21" i="5"/>
  <c r="O21" i="5"/>
  <c r="N21" i="5"/>
  <c r="M21" i="5"/>
  <c r="L21" i="5"/>
  <c r="K21" i="5"/>
  <c r="T20" i="5"/>
  <c r="S20" i="5"/>
  <c r="R20" i="5"/>
  <c r="Q20" i="5"/>
  <c r="P20" i="5"/>
  <c r="O20" i="5"/>
  <c r="N20" i="5"/>
  <c r="M20" i="5"/>
  <c r="L20" i="5"/>
  <c r="K20" i="5"/>
  <c r="T19" i="5"/>
  <c r="S19" i="5"/>
  <c r="R19" i="5"/>
  <c r="Q19" i="5"/>
  <c r="P19" i="5"/>
  <c r="O19" i="5"/>
  <c r="N19" i="5"/>
  <c r="M19" i="5"/>
  <c r="L19" i="5"/>
  <c r="K19" i="5"/>
  <c r="T18" i="5"/>
  <c r="S18" i="5"/>
  <c r="R18" i="5"/>
  <c r="Q18" i="5"/>
  <c r="P18" i="5"/>
  <c r="O18" i="5"/>
  <c r="N18" i="5"/>
  <c r="M18" i="5"/>
  <c r="L18" i="5"/>
  <c r="K18" i="5"/>
  <c r="T17" i="5"/>
  <c r="S17" i="5"/>
  <c r="R17" i="5"/>
  <c r="Q17" i="5"/>
  <c r="P17" i="5"/>
  <c r="O17" i="5"/>
  <c r="N17" i="5"/>
  <c r="M17" i="5"/>
  <c r="L17" i="5"/>
  <c r="K17" i="5"/>
  <c r="T16" i="5"/>
  <c r="S16" i="5"/>
  <c r="R16" i="5"/>
  <c r="Q16" i="5"/>
  <c r="P16" i="5"/>
  <c r="O16" i="5"/>
  <c r="N16" i="5"/>
  <c r="M16" i="5"/>
  <c r="L16" i="5"/>
  <c r="K16" i="5"/>
  <c r="T15" i="5"/>
  <c r="S15" i="5"/>
  <c r="R15" i="5"/>
  <c r="Q15" i="5"/>
  <c r="P15" i="5"/>
  <c r="O15" i="5"/>
  <c r="N15" i="5"/>
  <c r="M15" i="5"/>
  <c r="L15" i="5"/>
  <c r="K15" i="5"/>
  <c r="T14" i="5"/>
  <c r="S14" i="5"/>
  <c r="R14" i="5"/>
  <c r="Q14" i="5"/>
  <c r="P14" i="5"/>
  <c r="O14" i="5"/>
  <c r="N14" i="5"/>
  <c r="M14" i="5"/>
  <c r="L14" i="5"/>
  <c r="K14" i="5"/>
  <c r="T13" i="5"/>
  <c r="S13" i="5"/>
  <c r="R13" i="5"/>
  <c r="Q13" i="5"/>
  <c r="P13" i="5"/>
  <c r="O13" i="5"/>
  <c r="N13" i="5"/>
  <c r="M13" i="5"/>
  <c r="L13" i="5"/>
  <c r="K13" i="5"/>
  <c r="T12" i="5"/>
  <c r="S12" i="5"/>
  <c r="R12" i="5"/>
  <c r="Q12" i="5"/>
  <c r="P12" i="5"/>
  <c r="O12" i="5"/>
  <c r="N12" i="5"/>
  <c r="M12" i="5"/>
  <c r="L12" i="5"/>
  <c r="K12" i="5"/>
  <c r="T11" i="5"/>
  <c r="S11" i="5"/>
  <c r="R11" i="5"/>
  <c r="Q11" i="5"/>
  <c r="P11" i="5"/>
  <c r="O11" i="5"/>
  <c r="N11" i="5"/>
  <c r="M11" i="5"/>
  <c r="L11" i="5"/>
  <c r="K11" i="5"/>
  <c r="T10" i="5"/>
  <c r="S10" i="5"/>
  <c r="R10" i="5"/>
  <c r="Q10" i="5"/>
  <c r="P10" i="5"/>
  <c r="O10" i="5"/>
  <c r="N10" i="5"/>
  <c r="M10" i="5"/>
  <c r="L10" i="5"/>
  <c r="K10" i="5"/>
  <c r="T9" i="5"/>
  <c r="S9" i="5"/>
  <c r="R9" i="5"/>
  <c r="Q9" i="5"/>
  <c r="P9" i="5"/>
  <c r="O9" i="5"/>
  <c r="N9" i="5"/>
  <c r="M9" i="5"/>
  <c r="L9" i="5"/>
  <c r="K9" i="5"/>
  <c r="T8" i="5"/>
  <c r="S8" i="5"/>
  <c r="R8" i="5"/>
  <c r="Q8" i="5"/>
  <c r="P8" i="5"/>
  <c r="O8" i="5"/>
  <c r="N8" i="5"/>
  <c r="M8" i="5"/>
  <c r="L8" i="5"/>
  <c r="K8" i="5"/>
  <c r="T7" i="5"/>
  <c r="S7" i="5"/>
  <c r="R7" i="5"/>
  <c r="Q7" i="5"/>
  <c r="P7" i="5"/>
  <c r="O7" i="5"/>
  <c r="N7" i="5"/>
  <c r="M7" i="5"/>
  <c r="L7" i="5"/>
  <c r="K7" i="5"/>
  <c r="T6" i="5"/>
  <c r="S6" i="5"/>
  <c r="R6" i="5"/>
  <c r="Q6" i="5"/>
  <c r="P6" i="5"/>
  <c r="O6" i="5"/>
  <c r="N6" i="5"/>
  <c r="M6" i="5"/>
  <c r="L6" i="5"/>
  <c r="K6" i="5"/>
  <c r="T5" i="5"/>
  <c r="S5" i="5"/>
  <c r="R5" i="5"/>
  <c r="Q5" i="5"/>
  <c r="P5" i="5"/>
  <c r="O5" i="5"/>
  <c r="N5" i="5"/>
  <c r="M5" i="5"/>
  <c r="L5" i="5"/>
  <c r="K5" i="5"/>
  <c r="T4" i="5"/>
  <c r="S4" i="5"/>
  <c r="R4" i="5"/>
  <c r="Q4" i="5"/>
  <c r="P4" i="5"/>
  <c r="O4" i="5"/>
  <c r="N4" i="5"/>
  <c r="M4" i="5"/>
  <c r="L4" i="5"/>
  <c r="K4" i="5"/>
  <c r="T3" i="5"/>
  <c r="S3" i="5"/>
  <c r="R3" i="5"/>
  <c r="Q3" i="5"/>
  <c r="P3" i="5"/>
  <c r="O3" i="5"/>
  <c r="N3" i="5"/>
  <c r="M3" i="5"/>
  <c r="L3" i="5"/>
  <c r="K3" i="5"/>
  <c r="G57" i="4"/>
  <c r="F57" i="4"/>
  <c r="E57" i="4"/>
  <c r="D57" i="4"/>
  <c r="C57" i="4"/>
  <c r="B57" i="4"/>
  <c r="G56" i="4"/>
  <c r="F56" i="4"/>
  <c r="E56" i="4"/>
  <c r="D56" i="4"/>
  <c r="C56" i="4"/>
  <c r="B56" i="4"/>
  <c r="G55" i="4"/>
  <c r="F55" i="4"/>
  <c r="E55" i="4"/>
  <c r="D55" i="4"/>
  <c r="C55" i="4"/>
  <c r="B55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G51" i="4"/>
  <c r="F51" i="4"/>
  <c r="E51" i="4"/>
  <c r="D51" i="4"/>
  <c r="C51" i="4"/>
  <c r="B51" i="4"/>
  <c r="G50" i="4"/>
  <c r="F50" i="4"/>
  <c r="E50" i="4"/>
  <c r="D50" i="4"/>
  <c r="C50" i="4"/>
  <c r="B50" i="4"/>
  <c r="G49" i="4"/>
  <c r="F49" i="4"/>
  <c r="E49" i="4"/>
  <c r="D49" i="4"/>
  <c r="C49" i="4"/>
  <c r="B49" i="4"/>
  <c r="G45" i="4"/>
  <c r="F45" i="4"/>
  <c r="E45" i="4"/>
  <c r="D45" i="4"/>
  <c r="C45" i="4"/>
  <c r="B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O33" i="4"/>
  <c r="N33" i="4"/>
  <c r="M33" i="4"/>
  <c r="L33" i="4"/>
  <c r="K33" i="4"/>
  <c r="O32" i="4"/>
  <c r="N32" i="4"/>
  <c r="M32" i="4"/>
  <c r="L32" i="4"/>
  <c r="K32" i="4"/>
  <c r="U31" i="4"/>
  <c r="T31" i="4"/>
  <c r="S31" i="4"/>
  <c r="R31" i="4"/>
  <c r="Q31" i="4"/>
  <c r="O31" i="4"/>
  <c r="N31" i="4"/>
  <c r="M31" i="4"/>
  <c r="L31" i="4"/>
  <c r="K31" i="4"/>
  <c r="U30" i="4"/>
  <c r="T30" i="4"/>
  <c r="S30" i="4"/>
  <c r="R30" i="4"/>
  <c r="Q30" i="4"/>
  <c r="O30" i="4"/>
  <c r="N30" i="4"/>
  <c r="M30" i="4"/>
  <c r="L30" i="4"/>
  <c r="K30" i="4"/>
  <c r="U29" i="4"/>
  <c r="T29" i="4"/>
  <c r="S29" i="4"/>
  <c r="R29" i="4"/>
  <c r="Q29" i="4"/>
  <c r="O29" i="4"/>
  <c r="N29" i="4"/>
  <c r="M29" i="4"/>
  <c r="L29" i="4"/>
  <c r="K29" i="4"/>
  <c r="G27" i="4"/>
  <c r="F27" i="4"/>
  <c r="E27" i="4"/>
  <c r="D27" i="4"/>
  <c r="C27" i="4"/>
  <c r="B27" i="4"/>
  <c r="T26" i="4"/>
  <c r="S26" i="4"/>
  <c r="R26" i="4"/>
  <c r="Q26" i="4"/>
  <c r="P26" i="4"/>
  <c r="O26" i="4"/>
  <c r="N26" i="4"/>
  <c r="M26" i="4"/>
  <c r="L26" i="4"/>
  <c r="K26" i="4"/>
  <c r="T25" i="4"/>
  <c r="S25" i="4"/>
  <c r="R25" i="4"/>
  <c r="Q25" i="4"/>
  <c r="P25" i="4"/>
  <c r="O25" i="4"/>
  <c r="N25" i="4"/>
  <c r="M25" i="4"/>
  <c r="L25" i="4"/>
  <c r="K25" i="4"/>
  <c r="T24" i="4"/>
  <c r="S24" i="4"/>
  <c r="R24" i="4"/>
  <c r="Q24" i="4"/>
  <c r="P24" i="4"/>
  <c r="O24" i="4"/>
  <c r="N24" i="4"/>
  <c r="M24" i="4"/>
  <c r="L24" i="4"/>
  <c r="K24" i="4"/>
  <c r="T23" i="4"/>
  <c r="S23" i="4"/>
  <c r="R23" i="4"/>
  <c r="Q23" i="4"/>
  <c r="P23" i="4"/>
  <c r="O23" i="4"/>
  <c r="N23" i="4"/>
  <c r="M23" i="4"/>
  <c r="L23" i="4"/>
  <c r="K23" i="4"/>
  <c r="T22" i="4"/>
  <c r="S22" i="4"/>
  <c r="R22" i="4"/>
  <c r="Q22" i="4"/>
  <c r="P22" i="4"/>
  <c r="O22" i="4"/>
  <c r="N22" i="4"/>
  <c r="M22" i="4"/>
  <c r="L22" i="4"/>
  <c r="K22" i="4"/>
  <c r="T21" i="4"/>
  <c r="S21" i="4"/>
  <c r="R21" i="4"/>
  <c r="Q21" i="4"/>
  <c r="P21" i="4"/>
  <c r="O21" i="4"/>
  <c r="N21" i="4"/>
  <c r="M21" i="4"/>
  <c r="L21" i="4"/>
  <c r="K21" i="4"/>
  <c r="T20" i="4"/>
  <c r="S20" i="4"/>
  <c r="R20" i="4"/>
  <c r="Q20" i="4"/>
  <c r="P20" i="4"/>
  <c r="O20" i="4"/>
  <c r="N20" i="4"/>
  <c r="M20" i="4"/>
  <c r="L20" i="4"/>
  <c r="K20" i="4"/>
  <c r="T19" i="4"/>
  <c r="S19" i="4"/>
  <c r="R19" i="4"/>
  <c r="Q19" i="4"/>
  <c r="P19" i="4"/>
  <c r="O19" i="4"/>
  <c r="N19" i="4"/>
  <c r="M19" i="4"/>
  <c r="L19" i="4"/>
  <c r="K19" i="4"/>
  <c r="T18" i="4"/>
  <c r="S18" i="4"/>
  <c r="R18" i="4"/>
  <c r="Q18" i="4"/>
  <c r="P18" i="4"/>
  <c r="O18" i="4"/>
  <c r="N18" i="4"/>
  <c r="M18" i="4"/>
  <c r="L18" i="4"/>
  <c r="K18" i="4"/>
  <c r="T17" i="4"/>
  <c r="S17" i="4"/>
  <c r="R17" i="4"/>
  <c r="Q17" i="4"/>
  <c r="P17" i="4"/>
  <c r="O17" i="4"/>
  <c r="N17" i="4"/>
  <c r="M17" i="4"/>
  <c r="L17" i="4"/>
  <c r="K17" i="4"/>
  <c r="T16" i="4"/>
  <c r="S16" i="4"/>
  <c r="R16" i="4"/>
  <c r="Q16" i="4"/>
  <c r="P16" i="4"/>
  <c r="O16" i="4"/>
  <c r="N16" i="4"/>
  <c r="M16" i="4"/>
  <c r="L16" i="4"/>
  <c r="K16" i="4"/>
  <c r="T15" i="4"/>
  <c r="S15" i="4"/>
  <c r="R15" i="4"/>
  <c r="Q15" i="4"/>
  <c r="P15" i="4"/>
  <c r="O15" i="4"/>
  <c r="N15" i="4"/>
  <c r="M15" i="4"/>
  <c r="L15" i="4"/>
  <c r="K15" i="4"/>
  <c r="T14" i="4"/>
  <c r="S14" i="4"/>
  <c r="R14" i="4"/>
  <c r="Q14" i="4"/>
  <c r="P14" i="4"/>
  <c r="O14" i="4"/>
  <c r="N14" i="4"/>
  <c r="M14" i="4"/>
  <c r="L14" i="4"/>
  <c r="K14" i="4"/>
  <c r="T13" i="4"/>
  <c r="S13" i="4"/>
  <c r="R13" i="4"/>
  <c r="Q13" i="4"/>
  <c r="P13" i="4"/>
  <c r="O13" i="4"/>
  <c r="N13" i="4"/>
  <c r="M13" i="4"/>
  <c r="L13" i="4"/>
  <c r="K13" i="4"/>
  <c r="T12" i="4"/>
  <c r="S12" i="4"/>
  <c r="R12" i="4"/>
  <c r="Q12" i="4"/>
  <c r="P12" i="4"/>
  <c r="O12" i="4"/>
  <c r="N12" i="4"/>
  <c r="M12" i="4"/>
  <c r="L12" i="4"/>
  <c r="K12" i="4"/>
  <c r="T11" i="4"/>
  <c r="S11" i="4"/>
  <c r="R11" i="4"/>
  <c r="Q11" i="4"/>
  <c r="P11" i="4"/>
  <c r="O11" i="4"/>
  <c r="N11" i="4"/>
  <c r="M11" i="4"/>
  <c r="L11" i="4"/>
  <c r="K11" i="4"/>
  <c r="T10" i="4"/>
  <c r="S10" i="4"/>
  <c r="R10" i="4"/>
  <c r="Q10" i="4"/>
  <c r="P10" i="4"/>
  <c r="O10" i="4"/>
  <c r="N10" i="4"/>
  <c r="M10" i="4"/>
  <c r="L10" i="4"/>
  <c r="K10" i="4"/>
  <c r="T9" i="4"/>
  <c r="S9" i="4"/>
  <c r="R9" i="4"/>
  <c r="Q9" i="4"/>
  <c r="P9" i="4"/>
  <c r="O9" i="4"/>
  <c r="N9" i="4"/>
  <c r="M9" i="4"/>
  <c r="L9" i="4"/>
  <c r="K9" i="4"/>
  <c r="T8" i="4"/>
  <c r="S8" i="4"/>
  <c r="R8" i="4"/>
  <c r="Q8" i="4"/>
  <c r="P8" i="4"/>
  <c r="O8" i="4"/>
  <c r="N8" i="4"/>
  <c r="M8" i="4"/>
  <c r="L8" i="4"/>
  <c r="K8" i="4"/>
  <c r="T7" i="4"/>
  <c r="S7" i="4"/>
  <c r="R7" i="4"/>
  <c r="Q7" i="4"/>
  <c r="P7" i="4"/>
  <c r="O7" i="4"/>
  <c r="N7" i="4"/>
  <c r="M7" i="4"/>
  <c r="L7" i="4"/>
  <c r="K7" i="4"/>
  <c r="T6" i="4"/>
  <c r="S6" i="4"/>
  <c r="R6" i="4"/>
  <c r="Q6" i="4"/>
  <c r="P6" i="4"/>
  <c r="O6" i="4"/>
  <c r="N6" i="4"/>
  <c r="M6" i="4"/>
  <c r="L6" i="4"/>
  <c r="K6" i="4"/>
  <c r="T5" i="4"/>
  <c r="S5" i="4"/>
  <c r="R5" i="4"/>
  <c r="Q5" i="4"/>
  <c r="P5" i="4"/>
  <c r="O5" i="4"/>
  <c r="N5" i="4"/>
  <c r="M5" i="4"/>
  <c r="L5" i="4"/>
  <c r="K5" i="4"/>
  <c r="T4" i="4"/>
  <c r="S4" i="4"/>
  <c r="R4" i="4"/>
  <c r="Q4" i="4"/>
  <c r="P4" i="4"/>
  <c r="O4" i="4"/>
  <c r="N4" i="4"/>
  <c r="M4" i="4"/>
  <c r="L4" i="4"/>
  <c r="K4" i="4"/>
  <c r="T3" i="4"/>
  <c r="S3" i="4"/>
  <c r="R3" i="4"/>
  <c r="Q3" i="4"/>
  <c r="P3" i="4"/>
  <c r="O3" i="4"/>
  <c r="N3" i="4"/>
  <c r="M3" i="4"/>
  <c r="L3" i="4"/>
  <c r="K3" i="4"/>
  <c r="M11" i="13"/>
  <c r="L11" i="13"/>
  <c r="K11" i="13"/>
  <c r="J11" i="13"/>
  <c r="I11" i="13"/>
  <c r="M10" i="13"/>
  <c r="L10" i="13"/>
  <c r="K10" i="13"/>
  <c r="J10" i="13"/>
  <c r="I10" i="13"/>
  <c r="M9" i="13"/>
  <c r="L9" i="13"/>
  <c r="K9" i="13"/>
  <c r="J9" i="13"/>
  <c r="I9" i="13"/>
  <c r="M6" i="13"/>
  <c r="L6" i="13"/>
  <c r="K6" i="13"/>
  <c r="J6" i="13"/>
  <c r="I6" i="13"/>
  <c r="M5" i="13"/>
  <c r="L5" i="13"/>
  <c r="K5" i="13"/>
  <c r="J5" i="13"/>
  <c r="I5" i="13"/>
  <c r="M4" i="13"/>
  <c r="L4" i="13"/>
  <c r="K4" i="13"/>
  <c r="J4" i="13"/>
  <c r="I4" i="13"/>
  <c r="M3" i="13"/>
  <c r="L3" i="13"/>
  <c r="K3" i="13"/>
  <c r="J3" i="13"/>
  <c r="I3" i="13"/>
  <c r="M2" i="13"/>
  <c r="L2" i="13"/>
  <c r="K2" i="13"/>
  <c r="J2" i="13"/>
  <c r="I2" i="13"/>
  <c r="G57" i="2"/>
  <c r="F57" i="2"/>
  <c r="E57" i="2"/>
  <c r="D57" i="2"/>
  <c r="C57" i="2"/>
  <c r="B57" i="2"/>
  <c r="G56" i="2"/>
  <c r="F56" i="2"/>
  <c r="E56" i="2"/>
  <c r="D56" i="2"/>
  <c r="C56" i="2"/>
  <c r="B56" i="2"/>
  <c r="G55" i="2"/>
  <c r="F55" i="2"/>
  <c r="E55" i="2"/>
  <c r="D55" i="2"/>
  <c r="C55" i="2"/>
  <c r="B55" i="2"/>
  <c r="G54" i="2"/>
  <c r="F54" i="2"/>
  <c r="E54" i="2"/>
  <c r="D54" i="2"/>
  <c r="C54" i="2"/>
  <c r="B54" i="2"/>
  <c r="G53" i="2"/>
  <c r="F53" i="2"/>
  <c r="E53" i="2"/>
  <c r="D53" i="2"/>
  <c r="C53" i="2"/>
  <c r="B53" i="2"/>
  <c r="G52" i="2"/>
  <c r="F52" i="2"/>
  <c r="E52" i="2"/>
  <c r="D52" i="2"/>
  <c r="C52" i="2"/>
  <c r="B52" i="2"/>
  <c r="G51" i="2"/>
  <c r="F51" i="2"/>
  <c r="E51" i="2"/>
  <c r="D51" i="2"/>
  <c r="C51" i="2"/>
  <c r="B51" i="2"/>
  <c r="G50" i="2"/>
  <c r="F50" i="2"/>
  <c r="E50" i="2"/>
  <c r="D50" i="2"/>
  <c r="C50" i="2"/>
  <c r="B50" i="2"/>
  <c r="G49" i="2"/>
  <c r="F49" i="2"/>
  <c r="E49" i="2"/>
  <c r="D49" i="2"/>
  <c r="C49" i="2"/>
  <c r="B49" i="2"/>
  <c r="G44" i="2"/>
  <c r="F44" i="2"/>
  <c r="E44" i="2"/>
  <c r="D44" i="2"/>
  <c r="C44" i="2"/>
  <c r="G43" i="2"/>
  <c r="F43" i="2"/>
  <c r="E43" i="2"/>
  <c r="D43" i="2"/>
  <c r="C43" i="2"/>
  <c r="G42" i="2"/>
  <c r="F42" i="2"/>
  <c r="E42" i="2"/>
  <c r="D42" i="2"/>
  <c r="C42" i="2"/>
  <c r="G41" i="2"/>
  <c r="F41" i="2"/>
  <c r="E41" i="2"/>
  <c r="D41" i="2"/>
  <c r="C41" i="2"/>
  <c r="G40" i="2"/>
  <c r="F40" i="2"/>
  <c r="E40" i="2"/>
  <c r="D40" i="2"/>
  <c r="C40" i="2"/>
  <c r="G39" i="2"/>
  <c r="F39" i="2"/>
  <c r="E39" i="2"/>
  <c r="D39" i="2"/>
  <c r="C39" i="2"/>
  <c r="G38" i="2"/>
  <c r="F38" i="2"/>
  <c r="E38" i="2"/>
  <c r="D38" i="2"/>
  <c r="C38" i="2"/>
  <c r="G37" i="2"/>
  <c r="F37" i="2"/>
  <c r="E37" i="2"/>
  <c r="D37" i="2"/>
  <c r="C37" i="2"/>
  <c r="O33" i="2"/>
  <c r="N33" i="2"/>
  <c r="M33" i="2"/>
  <c r="L33" i="2"/>
  <c r="K33" i="2"/>
  <c r="O32" i="2"/>
  <c r="N32" i="2"/>
  <c r="M32" i="2"/>
  <c r="L32" i="2"/>
  <c r="K32" i="2"/>
  <c r="U31" i="2"/>
  <c r="T31" i="2"/>
  <c r="S31" i="2"/>
  <c r="R31" i="2"/>
  <c r="Q31" i="2"/>
  <c r="O31" i="2"/>
  <c r="N31" i="2"/>
  <c r="M31" i="2"/>
  <c r="L31" i="2"/>
  <c r="K31" i="2"/>
  <c r="U30" i="2"/>
  <c r="T30" i="2"/>
  <c r="S30" i="2"/>
  <c r="R30" i="2"/>
  <c r="Q30" i="2"/>
  <c r="O30" i="2"/>
  <c r="N30" i="2"/>
  <c r="M30" i="2"/>
  <c r="L30" i="2"/>
  <c r="K30" i="2"/>
  <c r="U29" i="2"/>
  <c r="T29" i="2"/>
  <c r="S29" i="2"/>
  <c r="R29" i="2"/>
  <c r="Q29" i="2"/>
  <c r="O29" i="2"/>
  <c r="N29" i="2"/>
  <c r="M29" i="2"/>
  <c r="L29" i="2"/>
  <c r="K29" i="2"/>
  <c r="G27" i="2"/>
  <c r="F27" i="2"/>
  <c r="E27" i="2"/>
  <c r="D27" i="2"/>
  <c r="C27" i="2"/>
  <c r="B27" i="2"/>
  <c r="T26" i="2"/>
  <c r="S26" i="2"/>
  <c r="R26" i="2"/>
  <c r="Q26" i="2"/>
  <c r="P26" i="2"/>
  <c r="O26" i="2"/>
  <c r="N26" i="2"/>
  <c r="M26" i="2"/>
  <c r="L26" i="2"/>
  <c r="K26" i="2"/>
  <c r="T25" i="2"/>
  <c r="S25" i="2"/>
  <c r="R25" i="2"/>
  <c r="Q25" i="2"/>
  <c r="P25" i="2"/>
  <c r="O25" i="2"/>
  <c r="N25" i="2"/>
  <c r="M25" i="2"/>
  <c r="L25" i="2"/>
  <c r="K25" i="2"/>
  <c r="T24" i="2"/>
  <c r="S24" i="2"/>
  <c r="R24" i="2"/>
  <c r="Q24" i="2"/>
  <c r="P24" i="2"/>
  <c r="O24" i="2"/>
  <c r="N24" i="2"/>
  <c r="M24" i="2"/>
  <c r="L24" i="2"/>
  <c r="K24" i="2"/>
  <c r="T23" i="2"/>
  <c r="S23" i="2"/>
  <c r="R23" i="2"/>
  <c r="Q23" i="2"/>
  <c r="P23" i="2"/>
  <c r="O23" i="2"/>
  <c r="N23" i="2"/>
  <c r="M23" i="2"/>
  <c r="L23" i="2"/>
  <c r="K23" i="2"/>
  <c r="T22" i="2"/>
  <c r="S22" i="2"/>
  <c r="R22" i="2"/>
  <c r="Q22" i="2"/>
  <c r="P22" i="2"/>
  <c r="O22" i="2"/>
  <c r="N22" i="2"/>
  <c r="M22" i="2"/>
  <c r="L22" i="2"/>
  <c r="K22" i="2"/>
  <c r="T21" i="2"/>
  <c r="S21" i="2"/>
  <c r="R21" i="2"/>
  <c r="Q21" i="2"/>
  <c r="P21" i="2"/>
  <c r="O21" i="2"/>
  <c r="N21" i="2"/>
  <c r="M21" i="2"/>
  <c r="L21" i="2"/>
  <c r="K21" i="2"/>
  <c r="T20" i="2"/>
  <c r="S20" i="2"/>
  <c r="R20" i="2"/>
  <c r="Q20" i="2"/>
  <c r="P20" i="2"/>
  <c r="O20" i="2"/>
  <c r="N20" i="2"/>
  <c r="M20" i="2"/>
  <c r="L20" i="2"/>
  <c r="K20" i="2"/>
  <c r="T19" i="2"/>
  <c r="S19" i="2"/>
  <c r="R19" i="2"/>
  <c r="Q19" i="2"/>
  <c r="P19" i="2"/>
  <c r="O19" i="2"/>
  <c r="N19" i="2"/>
  <c r="M19" i="2"/>
  <c r="L19" i="2"/>
  <c r="K19" i="2"/>
  <c r="T18" i="2"/>
  <c r="S18" i="2"/>
  <c r="R18" i="2"/>
  <c r="Q18" i="2"/>
  <c r="P18" i="2"/>
  <c r="O18" i="2"/>
  <c r="N18" i="2"/>
  <c r="M18" i="2"/>
  <c r="L18" i="2"/>
  <c r="K18" i="2"/>
  <c r="T17" i="2"/>
  <c r="S17" i="2"/>
  <c r="R17" i="2"/>
  <c r="Q17" i="2"/>
  <c r="P17" i="2"/>
  <c r="O17" i="2"/>
  <c r="N17" i="2"/>
  <c r="M17" i="2"/>
  <c r="L17" i="2"/>
  <c r="K17" i="2"/>
  <c r="T16" i="2"/>
  <c r="S16" i="2"/>
  <c r="R16" i="2"/>
  <c r="Q16" i="2"/>
  <c r="P16" i="2"/>
  <c r="O16" i="2"/>
  <c r="N16" i="2"/>
  <c r="M16" i="2"/>
  <c r="L16" i="2"/>
  <c r="K16" i="2"/>
  <c r="T15" i="2"/>
  <c r="S15" i="2"/>
  <c r="R15" i="2"/>
  <c r="Q15" i="2"/>
  <c r="P15" i="2"/>
  <c r="O15" i="2"/>
  <c r="N15" i="2"/>
  <c r="M15" i="2"/>
  <c r="L15" i="2"/>
  <c r="K15" i="2"/>
  <c r="T14" i="2"/>
  <c r="S14" i="2"/>
  <c r="R14" i="2"/>
  <c r="Q14" i="2"/>
  <c r="P14" i="2"/>
  <c r="O14" i="2"/>
  <c r="N14" i="2"/>
  <c r="M14" i="2"/>
  <c r="L14" i="2"/>
  <c r="K14" i="2"/>
  <c r="T13" i="2"/>
  <c r="S13" i="2"/>
  <c r="R13" i="2"/>
  <c r="Q13" i="2"/>
  <c r="P13" i="2"/>
  <c r="O13" i="2"/>
  <c r="N13" i="2"/>
  <c r="M13" i="2"/>
  <c r="L13" i="2"/>
  <c r="K13" i="2"/>
  <c r="T12" i="2"/>
  <c r="S12" i="2"/>
  <c r="R12" i="2"/>
  <c r="Q12" i="2"/>
  <c r="P12" i="2"/>
  <c r="O12" i="2"/>
  <c r="N12" i="2"/>
  <c r="M12" i="2"/>
  <c r="L12" i="2"/>
  <c r="K12" i="2"/>
  <c r="T11" i="2"/>
  <c r="S11" i="2"/>
  <c r="R11" i="2"/>
  <c r="Q11" i="2"/>
  <c r="P11" i="2"/>
  <c r="O11" i="2"/>
  <c r="N11" i="2"/>
  <c r="M11" i="2"/>
  <c r="L11" i="2"/>
  <c r="K11" i="2"/>
  <c r="T10" i="2"/>
  <c r="S10" i="2"/>
  <c r="R10" i="2"/>
  <c r="Q10" i="2"/>
  <c r="P10" i="2"/>
  <c r="O10" i="2"/>
  <c r="N10" i="2"/>
  <c r="M10" i="2"/>
  <c r="L10" i="2"/>
  <c r="K10" i="2"/>
  <c r="T9" i="2"/>
  <c r="S9" i="2"/>
  <c r="R9" i="2"/>
  <c r="Q9" i="2"/>
  <c r="P9" i="2"/>
  <c r="O9" i="2"/>
  <c r="N9" i="2"/>
  <c r="M9" i="2"/>
  <c r="L9" i="2"/>
  <c r="K9" i="2"/>
  <c r="T8" i="2"/>
  <c r="S8" i="2"/>
  <c r="R8" i="2"/>
  <c r="Q8" i="2"/>
  <c r="P8" i="2"/>
  <c r="O8" i="2"/>
  <c r="N8" i="2"/>
  <c r="M8" i="2"/>
  <c r="L8" i="2"/>
  <c r="K8" i="2"/>
  <c r="T7" i="2"/>
  <c r="S7" i="2"/>
  <c r="R7" i="2"/>
  <c r="Q7" i="2"/>
  <c r="P7" i="2"/>
  <c r="O7" i="2"/>
  <c r="N7" i="2"/>
  <c r="M7" i="2"/>
  <c r="L7" i="2"/>
  <c r="K7" i="2"/>
  <c r="T6" i="2"/>
  <c r="S6" i="2"/>
  <c r="R6" i="2"/>
  <c r="Q6" i="2"/>
  <c r="P6" i="2"/>
  <c r="O6" i="2"/>
  <c r="N6" i="2"/>
  <c r="M6" i="2"/>
  <c r="L6" i="2"/>
  <c r="K6" i="2"/>
  <c r="T5" i="2"/>
  <c r="S5" i="2"/>
  <c r="R5" i="2"/>
  <c r="Q5" i="2"/>
  <c r="P5" i="2"/>
  <c r="O5" i="2"/>
  <c r="N5" i="2"/>
  <c r="M5" i="2"/>
  <c r="L5" i="2"/>
  <c r="K5" i="2"/>
  <c r="T4" i="2"/>
  <c r="S4" i="2"/>
  <c r="R4" i="2"/>
  <c r="Q4" i="2"/>
  <c r="P4" i="2"/>
  <c r="O4" i="2"/>
  <c r="N4" i="2"/>
  <c r="M4" i="2"/>
  <c r="L4" i="2"/>
  <c r="K4" i="2"/>
  <c r="T3" i="2"/>
  <c r="S3" i="2"/>
  <c r="R3" i="2"/>
  <c r="Q3" i="2"/>
  <c r="P3" i="2"/>
  <c r="O3" i="2"/>
  <c r="N3" i="2"/>
  <c r="M3" i="2"/>
  <c r="L3" i="2"/>
  <c r="K3" i="2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O33" i="1"/>
  <c r="N33" i="1"/>
  <c r="M33" i="1"/>
  <c r="L33" i="1"/>
  <c r="K33" i="1"/>
  <c r="O32" i="1"/>
  <c r="N32" i="1"/>
  <c r="M32" i="1"/>
  <c r="L32" i="1"/>
  <c r="K32" i="1"/>
  <c r="U31" i="1"/>
  <c r="T31" i="1"/>
  <c r="S31" i="1"/>
  <c r="R31" i="1"/>
  <c r="Q31" i="1"/>
  <c r="O31" i="1"/>
  <c r="N31" i="1"/>
  <c r="M31" i="1"/>
  <c r="L31" i="1"/>
  <c r="K31" i="1"/>
  <c r="U30" i="1"/>
  <c r="T30" i="1"/>
  <c r="S30" i="1"/>
  <c r="R30" i="1"/>
  <c r="Q30" i="1"/>
  <c r="O30" i="1"/>
  <c r="N30" i="1"/>
  <c r="M30" i="1"/>
  <c r="L30" i="1"/>
  <c r="K30" i="1"/>
  <c r="U29" i="1"/>
  <c r="T29" i="1"/>
  <c r="S29" i="1"/>
  <c r="R29" i="1"/>
  <c r="Q29" i="1"/>
  <c r="O29" i="1"/>
  <c r="N29" i="1"/>
  <c r="M29" i="1"/>
  <c r="L29" i="1"/>
  <c r="K29" i="1"/>
  <c r="G27" i="1"/>
  <c r="F27" i="1"/>
  <c r="E27" i="1"/>
  <c r="D27" i="1"/>
  <c r="C27" i="1"/>
  <c r="B27" i="1"/>
  <c r="T26" i="1"/>
  <c r="S26" i="1"/>
  <c r="R26" i="1"/>
  <c r="Q26" i="1"/>
  <c r="P26" i="1"/>
  <c r="O26" i="1"/>
  <c r="N26" i="1"/>
  <c r="M26" i="1"/>
  <c r="L26" i="1"/>
  <c r="K26" i="1"/>
  <c r="J26" i="1"/>
  <c r="T25" i="1"/>
  <c r="S25" i="1"/>
  <c r="R25" i="1"/>
  <c r="Q25" i="1"/>
  <c r="P25" i="1"/>
  <c r="O25" i="1"/>
  <c r="N25" i="1"/>
  <c r="M25" i="1"/>
  <c r="L25" i="1"/>
  <c r="K25" i="1"/>
  <c r="J25" i="1"/>
  <c r="T24" i="1"/>
  <c r="S24" i="1"/>
  <c r="R24" i="1"/>
  <c r="Q24" i="1"/>
  <c r="P24" i="1"/>
  <c r="O24" i="1"/>
  <c r="N24" i="1"/>
  <c r="M24" i="1"/>
  <c r="L24" i="1"/>
  <c r="K24" i="1"/>
  <c r="J24" i="1"/>
  <c r="T23" i="1"/>
  <c r="S23" i="1"/>
  <c r="R23" i="1"/>
  <c r="Q23" i="1"/>
  <c r="P23" i="1"/>
  <c r="O23" i="1"/>
  <c r="N23" i="1"/>
  <c r="M23" i="1"/>
  <c r="L23" i="1"/>
  <c r="K23" i="1"/>
  <c r="J23" i="1"/>
  <c r="T22" i="1"/>
  <c r="S22" i="1"/>
  <c r="R22" i="1"/>
  <c r="Q22" i="1"/>
  <c r="P22" i="1"/>
  <c r="O22" i="1"/>
  <c r="N22" i="1"/>
  <c r="M22" i="1"/>
  <c r="L22" i="1"/>
  <c r="K22" i="1"/>
  <c r="J22" i="1"/>
  <c r="T21" i="1"/>
  <c r="S21" i="1"/>
  <c r="R21" i="1"/>
  <c r="Q21" i="1"/>
  <c r="P21" i="1"/>
  <c r="O21" i="1"/>
  <c r="N21" i="1"/>
  <c r="M21" i="1"/>
  <c r="L21" i="1"/>
  <c r="K21" i="1"/>
  <c r="J21" i="1"/>
  <c r="T20" i="1"/>
  <c r="S20" i="1"/>
  <c r="R20" i="1"/>
  <c r="Q20" i="1"/>
  <c r="P20" i="1"/>
  <c r="O20" i="1"/>
  <c r="N20" i="1"/>
  <c r="M20" i="1"/>
  <c r="L20" i="1"/>
  <c r="K20" i="1"/>
  <c r="J20" i="1"/>
  <c r="T19" i="1"/>
  <c r="S19" i="1"/>
  <c r="R19" i="1"/>
  <c r="Q19" i="1"/>
  <c r="P19" i="1"/>
  <c r="O19" i="1"/>
  <c r="N19" i="1"/>
  <c r="M19" i="1"/>
  <c r="L19" i="1"/>
  <c r="K19" i="1"/>
  <c r="J19" i="1"/>
  <c r="T18" i="1"/>
  <c r="S18" i="1"/>
  <c r="R18" i="1"/>
  <c r="Q18" i="1"/>
  <c r="P18" i="1"/>
  <c r="O18" i="1"/>
  <c r="N18" i="1"/>
  <c r="M18" i="1"/>
  <c r="L18" i="1"/>
  <c r="K18" i="1"/>
  <c r="J18" i="1"/>
  <c r="T17" i="1"/>
  <c r="S17" i="1"/>
  <c r="R17" i="1"/>
  <c r="Q17" i="1"/>
  <c r="P17" i="1"/>
  <c r="O17" i="1"/>
  <c r="N17" i="1"/>
  <c r="M17" i="1"/>
  <c r="L17" i="1"/>
  <c r="K17" i="1"/>
  <c r="J17" i="1"/>
  <c r="T16" i="1"/>
  <c r="S16" i="1"/>
  <c r="R16" i="1"/>
  <c r="Q16" i="1"/>
  <c r="P16" i="1"/>
  <c r="O16" i="1"/>
  <c r="N16" i="1"/>
  <c r="M16" i="1"/>
  <c r="L16" i="1"/>
  <c r="K16" i="1"/>
  <c r="J16" i="1"/>
  <c r="T15" i="1"/>
  <c r="S15" i="1"/>
  <c r="R15" i="1"/>
  <c r="Q15" i="1"/>
  <c r="P15" i="1"/>
  <c r="O15" i="1"/>
  <c r="N15" i="1"/>
  <c r="M15" i="1"/>
  <c r="L15" i="1"/>
  <c r="K15" i="1"/>
  <c r="J15" i="1"/>
  <c r="T14" i="1"/>
  <c r="S14" i="1"/>
  <c r="R14" i="1"/>
  <c r="Q14" i="1"/>
  <c r="P14" i="1"/>
  <c r="O14" i="1"/>
  <c r="N14" i="1"/>
  <c r="M14" i="1"/>
  <c r="L14" i="1"/>
  <c r="K14" i="1"/>
  <c r="J14" i="1"/>
  <c r="T13" i="1"/>
  <c r="S13" i="1"/>
  <c r="R13" i="1"/>
  <c r="Q13" i="1"/>
  <c r="P13" i="1"/>
  <c r="O13" i="1"/>
  <c r="N13" i="1"/>
  <c r="M13" i="1"/>
  <c r="L13" i="1"/>
  <c r="K13" i="1"/>
  <c r="J13" i="1"/>
  <c r="T12" i="1"/>
  <c r="S12" i="1"/>
  <c r="R12" i="1"/>
  <c r="Q12" i="1"/>
  <c r="P12" i="1"/>
  <c r="O12" i="1"/>
  <c r="N12" i="1"/>
  <c r="M12" i="1"/>
  <c r="L12" i="1"/>
  <c r="K12" i="1"/>
  <c r="J12" i="1"/>
  <c r="T11" i="1"/>
  <c r="S11" i="1"/>
  <c r="R11" i="1"/>
  <c r="Q11" i="1"/>
  <c r="P11" i="1"/>
  <c r="O11" i="1"/>
  <c r="N11" i="1"/>
  <c r="M11" i="1"/>
  <c r="L11" i="1"/>
  <c r="K11" i="1"/>
  <c r="J11" i="1"/>
  <c r="T10" i="1"/>
  <c r="S10" i="1"/>
  <c r="R10" i="1"/>
  <c r="Q10" i="1"/>
  <c r="P10" i="1"/>
  <c r="O10" i="1"/>
  <c r="N10" i="1"/>
  <c r="M10" i="1"/>
  <c r="L10" i="1"/>
  <c r="K10" i="1"/>
  <c r="J10" i="1"/>
  <c r="T9" i="1"/>
  <c r="S9" i="1"/>
  <c r="R9" i="1"/>
  <c r="Q9" i="1"/>
  <c r="P9" i="1"/>
  <c r="O9" i="1"/>
  <c r="N9" i="1"/>
  <c r="M9" i="1"/>
  <c r="L9" i="1"/>
  <c r="K9" i="1"/>
  <c r="J9" i="1"/>
  <c r="T8" i="1"/>
  <c r="S8" i="1"/>
  <c r="R8" i="1"/>
  <c r="Q8" i="1"/>
  <c r="P8" i="1"/>
  <c r="O8" i="1"/>
  <c r="N8" i="1"/>
  <c r="M8" i="1"/>
  <c r="L8" i="1"/>
  <c r="K8" i="1"/>
  <c r="J8" i="1"/>
  <c r="T7" i="1"/>
  <c r="S7" i="1"/>
  <c r="R7" i="1"/>
  <c r="Q7" i="1"/>
  <c r="P7" i="1"/>
  <c r="O7" i="1"/>
  <c r="N7" i="1"/>
  <c r="M7" i="1"/>
  <c r="L7" i="1"/>
  <c r="K7" i="1"/>
  <c r="J7" i="1"/>
  <c r="T6" i="1"/>
  <c r="S6" i="1"/>
  <c r="R6" i="1"/>
  <c r="Q6" i="1"/>
  <c r="P6" i="1"/>
  <c r="O6" i="1"/>
  <c r="N6" i="1"/>
  <c r="M6" i="1"/>
  <c r="L6" i="1"/>
  <c r="K6" i="1"/>
  <c r="J6" i="1"/>
  <c r="T5" i="1"/>
  <c r="S5" i="1"/>
  <c r="R5" i="1"/>
  <c r="Q5" i="1"/>
  <c r="P5" i="1"/>
  <c r="O5" i="1"/>
  <c r="N5" i="1"/>
  <c r="M5" i="1"/>
  <c r="L5" i="1"/>
  <c r="K5" i="1"/>
  <c r="J5" i="1"/>
  <c r="T4" i="1"/>
  <c r="S4" i="1"/>
  <c r="R4" i="1"/>
  <c r="Q4" i="1"/>
  <c r="P4" i="1"/>
  <c r="O4" i="1"/>
  <c r="N4" i="1"/>
  <c r="M4" i="1"/>
  <c r="L4" i="1"/>
  <c r="K4" i="1"/>
  <c r="J4" i="1"/>
  <c r="T3" i="1"/>
  <c r="S3" i="1"/>
  <c r="R3" i="1"/>
  <c r="Q3" i="1"/>
  <c r="P3" i="1"/>
  <c r="O3" i="1"/>
  <c r="N3" i="1"/>
  <c r="M3" i="1"/>
  <c r="L3" i="1"/>
  <c r="K3" i="1"/>
  <c r="J3" i="1"/>
</calcChain>
</file>

<file path=xl/sharedStrings.xml><?xml version="1.0" encoding="utf-8"?>
<sst xmlns="http://schemas.openxmlformats.org/spreadsheetml/2006/main" count="1352" uniqueCount="87">
  <si>
    <t>CENGKARENG</t>
  </si>
  <si>
    <t>PER JAM</t>
  </si>
  <si>
    <t>Jam (LT)</t>
  </si>
  <si>
    <t>Obs</t>
  </si>
  <si>
    <t>Non</t>
  </si>
  <si>
    <t>Cappi</t>
  </si>
  <si>
    <t>Z</t>
  </si>
  <si>
    <t>V</t>
  </si>
  <si>
    <t>Z &amp; V</t>
  </si>
  <si>
    <t>NON</t>
  </si>
  <si>
    <t>CAPPI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</si>
  <si>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</si>
  <si>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</si>
  <si>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</si>
  <si>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</si>
  <si>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</si>
  <si>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</si>
  <si>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</si>
  <si>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</si>
  <si>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</si>
  <si>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</si>
  <si>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</si>
  <si>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</si>
  <si>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</si>
  <si>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</si>
  <si>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</si>
  <si>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</si>
  <si>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</si>
  <si>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00-01</t>
  </si>
  <si>
    <t>01-02</t>
  </si>
  <si>
    <t>02-03</t>
  </si>
  <si>
    <t>03-04</t>
  </si>
  <si>
    <t>04-05</t>
  </si>
  <si>
    <t>05-06</t>
  </si>
  <si>
    <t>06-07</t>
  </si>
  <si>
    <t>hits</t>
  </si>
  <si>
    <t>PC</t>
  </si>
  <si>
    <t>misses</t>
  </si>
  <si>
    <t>POD</t>
  </si>
  <si>
    <t>false alarm</t>
  </si>
  <si>
    <t>FAR</t>
  </si>
  <si>
    <t>correct negatives</t>
  </si>
  <si>
    <t>TOTAL</t>
  </si>
  <si>
    <t>PER 3 JAM</t>
  </si>
  <si>
    <t>HUJAN RINGAN</t>
  </si>
  <si>
    <t>00-03</t>
  </si>
  <si>
    <t>03-06</t>
  </si>
  <si>
    <t>06-09</t>
  </si>
  <si>
    <t>09-12</t>
  </si>
  <si>
    <t>12-15</t>
  </si>
  <si>
    <t>15-18</t>
  </si>
  <si>
    <t>18-21</t>
  </si>
  <si>
    <t>21-24</t>
  </si>
  <si>
    <t>AKUMULASI PER 3 JAM</t>
  </si>
  <si>
    <t>Jam (UTC)</t>
  </si>
  <si>
    <t>03</t>
  </si>
  <si>
    <t>06</t>
  </si>
  <si>
    <t>09</t>
  </si>
  <si>
    <t>12</t>
  </si>
  <si>
    <t>15</t>
  </si>
  <si>
    <t>18</t>
  </si>
  <si>
    <t>21</t>
  </si>
  <si>
    <t>24</t>
  </si>
  <si>
    <t>ya</t>
  </si>
  <si>
    <t>tidak</t>
  </si>
  <si>
    <t>OBS</t>
  </si>
  <si>
    <t>TTU</t>
  </si>
  <si>
    <t>00</t>
  </si>
  <si>
    <t>YA</t>
  </si>
  <si>
    <t>TIDAK</t>
  </si>
  <si>
    <t>cenk</t>
  </si>
  <si>
    <t>citeko</t>
  </si>
  <si>
    <t>periuk</t>
  </si>
  <si>
    <t>kemayoran</t>
  </si>
  <si>
    <t>akumulasi</t>
  </si>
  <si>
    <t>PONBET</t>
  </si>
  <si>
    <t>Soetta</t>
  </si>
  <si>
    <t>Citeko</t>
  </si>
  <si>
    <t>Tj Periuk</t>
  </si>
  <si>
    <t>Kemayoran</t>
  </si>
  <si>
    <t>Ponbet</t>
  </si>
  <si>
    <t>Cengkareng</t>
  </si>
  <si>
    <t>TANPA</t>
  </si>
  <si>
    <t>Z CAPPI</t>
  </si>
  <si>
    <t>Z PPI</t>
  </si>
  <si>
    <t>V PPI</t>
  </si>
  <si>
    <t>Z &amp; V 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</si>
</sst>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FF9999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66FFFF"/>
        <bgColor rgb="FF66FF99"/>
      </patternFill>
    </fill>
    <fill>
      <patternFill patternType="solid">
        <fgColor rgb="FFC5E0B4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FFF2CC"/>
        <bgColor rgb="FFFBE5D6"/>
      </patternFill>
    </fill>
    <fill>
      <patternFill patternType="solid">
        <fgColor rgb="FFD0CECE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B2B2B2"/>
        <bgColor rgb="FFAFABAB"/>
      </patternFill>
    </fill>
    <fill>
      <patternFill patternType="solid">
        <fgColor rgb="FF9DC3E6"/>
        <bgColor rgb="FFB2B2B2"/>
      </patternFill>
    </fill>
    <fill>
      <patternFill patternType="solid">
        <fgColor rgb="FFAFABAB"/>
        <bgColor rgb="FFB2B2B2"/>
      </patternFill>
    </fill>
    <fill>
      <patternFill patternType="solid">
        <fgColor rgb="FFFF66FF"/>
        <bgColor rgb="FFCC66FF"/>
      </patternFill>
    </fill>
    <fill>
      <patternFill patternType="solid">
        <fgColor rgb="FFFFFF99"/>
        <bgColor rgb="FFFFF2CC"/>
      </patternFill>
    </fill>
    <fill>
      <patternFill patternType="solid">
        <fgColor rgb="FF66FF99"/>
        <bgColor rgb="FF66FFFF"/>
      </patternFill>
    </fill>
    <fill>
      <patternFill patternType="solid">
        <fgColor rgb="FFFF6666"/>
        <bgColor rgb="FFED7D31"/>
      </patternFill>
    </fill>
    <fill>
      <patternFill patternType="solid">
        <fgColor rgb="FFCC66FF"/>
        <bgColor rgb="FFFF66FF"/>
      </patternFill>
    </fill>
    <fill>
      <patternFill patternType="solid">
        <fgColor rgb="FFFF9999"/>
        <bgColor rgb="FFFFC7CE"/>
      </patternFill>
    </fill>
    <fill>
      <patternFill patternType="solid">
        <fgColor rgb="FFFFC7CE"/>
      </patternFill>
    </fill>
    <fill>
      <patternFill patternType="solid">
        <fgColor rgb="FFFF9999"/>
        <bgColor rgb="FFFFCC99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19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0" xfId="0" applyFont="1" applyFill="1"/>
    <xf numFmtId="0" fontId="0" fillId="3" borderId="0" xfId="0" applyFont="1" applyFill="1"/>
    <xf numFmtId="0" fontId="1" fillId="3" borderId="0" xfId="0" applyFont="1" applyFill="1"/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0" fillId="0" borderId="0" xfId="0"/>
    <xf numFmtId="0" fontId="0" fillId="9" borderId="0" xfId="0" applyFill="1"/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3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6" borderId="0" xfId="0" applyFill="1"/>
    <xf numFmtId="0" fontId="1" fillId="7" borderId="0" xfId="0" applyFont="1" applyFill="1"/>
    <xf numFmtId="0" fontId="0" fillId="5" borderId="0" xfId="0" applyFill="1"/>
    <xf numFmtId="0" fontId="0" fillId="8" borderId="0" xfId="0" applyFill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1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11" borderId="0" xfId="0" applyFont="1" applyFill="1"/>
    <xf numFmtId="0" fontId="2" fillId="0" borderId="0" xfId="0" applyFont="1" applyAlignment="1">
      <alignment horizontal="center"/>
    </xf>
    <xf numFmtId="0" fontId="2" fillId="12" borderId="0" xfId="0" applyFont="1" applyFill="1" applyAlignment="1">
      <alignment horizontal="center" vertical="center"/>
    </xf>
    <xf numFmtId="49" fontId="0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center"/>
    </xf>
    <xf numFmtId="0" fontId="5" fillId="0" borderId="0" xfId="0" applyFont="1"/>
    <xf numFmtId="0" fontId="2" fillId="13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/>
    </xf>
    <xf numFmtId="0" fontId="5" fillId="16" borderId="0" xfId="0" applyFont="1" applyFill="1"/>
    <xf numFmtId="0" fontId="2" fillId="17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3" fontId="2" fillId="13" borderId="0" xfId="0" applyNumberFormat="1" applyFont="1" applyFill="1" applyAlignment="1">
      <alignment horizontal="center"/>
    </xf>
    <xf numFmtId="0" fontId="2" fillId="12" borderId="0" xfId="0" quotePrefix="1" applyFont="1" applyFill="1" applyAlignment="1">
      <alignment horizontal="center" vertical="center"/>
    </xf>
    <xf numFmtId="0" fontId="2" fillId="2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20" fontId="2" fillId="15" borderId="0" xfId="0" applyNumberFormat="1" applyFont="1" applyFill="1" applyAlignment="1">
      <alignment horizontal="center"/>
    </xf>
    <xf numFmtId="0" fontId="7" fillId="0" borderId="0" xfId="2" applyAlignment="1">
      <alignment horizontal="center"/>
    </xf>
    <xf numFmtId="0" fontId="7" fillId="0" borderId="0" xfId="2" quotePrefix="1" applyAlignment="1">
      <alignment horizontal="center"/>
    </xf>
    <xf numFmtId="0" fontId="0" fillId="21" borderId="0" xfId="0" applyFill="1"/>
    <xf numFmtId="1" fontId="2" fillId="16" borderId="0" xfId="0" applyNumberFormat="1" applyFont="1" applyFill="1" applyAlignment="1">
      <alignment horizontal="center"/>
    </xf>
    <xf numFmtId="1" fontId="2" fillId="15" borderId="0" xfId="0" applyNumberFormat="1" applyFont="1" applyFill="1" applyAlignment="1">
      <alignment horizontal="center"/>
    </xf>
    <xf numFmtId="20" fontId="5" fillId="16" borderId="0" xfId="0" applyNumberFormat="1" applyFont="1" applyFill="1"/>
    <xf numFmtId="16" fontId="0" fillId="0" borderId="0" xfId="0" applyNumberFormat="1"/>
  </cellXfs>
  <cellStyles count="4">
    <cellStyle name="Bad 2" xfId="3"/>
    <cellStyle name="Explanatory Text" xfId="1" builtinId="53" customBuiltin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66FFFF"/>
      <rgbColor rgb="FF9C0006"/>
      <rgbColor rgb="FF008000"/>
      <rgbColor rgb="FF000080"/>
      <rgbColor rgb="FF997300"/>
      <rgbColor rgb="FF800080"/>
      <rgbColor rgb="FF008080"/>
      <rgbColor rgb="FFB2B2B2"/>
      <rgbColor rgb="FF808080"/>
      <rgbColor rgb="FFFF66FF"/>
      <rgbColor rgb="FF993366"/>
      <rgbColor rgb="FFFFF2CC"/>
      <rgbColor rgb="FFDEEBF7"/>
      <rgbColor rgb="FF660066"/>
      <rgbColor rgb="FFFF6666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5E0B4"/>
      <rgbColor rgb="FFFFFF99"/>
      <rgbColor rgb="FF9DC3E6"/>
      <rgbColor rgb="FFFF9999"/>
      <rgbColor rgb="FFCC66FF"/>
      <rgbColor rgb="FFFFC7CE"/>
      <rgbColor rgb="FF3366FF"/>
      <rgbColor rgb="FF66FF99"/>
      <rgbColor rgb="FF99CC00"/>
      <rgbColor rgb="FFFFC000"/>
      <rgbColor rgb="FFFF9900"/>
      <rgbColor rgb="FFED7D31"/>
      <rgbColor rgb="FF595959"/>
      <rgbColor rgb="FFAFABAB"/>
      <rgbColor rgb="FF003366"/>
      <rgbColor rgb="FF70AD47"/>
      <rgbColor rgb="FF003300"/>
      <rgbColor rgb="FF333300"/>
      <rgbColor rgb="FF9E480E"/>
      <rgbColor rgb="FF993366"/>
      <rgbColor rgb="FF333399"/>
      <rgbColor rgb="FF4368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CENGKARENG20FEB!$B$47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CENGKARENG20FEB!$A$48:$A$56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CENGKARENG20FEB!$B$48:$B$56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  <c:pt idx="8">
                  <c:v>72.400000000000006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2B-4DF3-88C0-2B33AE2FC615}"/>
            </c:ext>
          </c:extLst>
        </c:ser>
        <c:ser>
          <c:idx val="1"/>
          <c:order val="1"/>
          <c:tx>
            <c:strRef>
              <c:f>CENGKARENG20FEB!$C$47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CENGKARENG20FEB!$A$48:$A$56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CENGKARENG20FEB!$C$48:$C$56</c:f>
              <c:numCache>
                <c:formatCode>General</c:formatCode>
                <c:ptCount val="9"/>
                <c:pt idx="0">
                  <c:v>0</c:v>
                </c:pt>
                <c:pt idx="1">
                  <c:v>0.35563630989999995</c:v>
                </c:pt>
                <c:pt idx="2" formatCode="#,##0">
                  <c:v>0.53074760389999998</c:v>
                </c:pt>
                <c:pt idx="3">
                  <c:v>1.1747037888999998</c:v>
                </c:pt>
                <c:pt idx="4">
                  <c:v>1.2759754178999998</c:v>
                </c:pt>
                <c:pt idx="5">
                  <c:v>3.8636505358999997</c:v>
                </c:pt>
                <c:pt idx="6">
                  <c:v>4.1221458668999995</c:v>
                </c:pt>
                <c:pt idx="7">
                  <c:v>6.367652249899999</c:v>
                </c:pt>
                <c:pt idx="8">
                  <c:v>15.882997254899998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2B-4DF3-88C0-2B33AE2FC615}"/>
            </c:ext>
          </c:extLst>
        </c:ser>
        <c:ser>
          <c:idx val="2"/>
          <c:order val="2"/>
          <c:tx>
            <c:strRef>
              <c:f>CENGKARENG20FEB!$D$47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rgbClr val="D9D9D9">
                  <a:alpha val="94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CENGKARENG20FEB!$A$48:$A$56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CENGKARENG20FEB!$D$48:$D$56</c:f>
              <c:numCache>
                <c:formatCode>General</c:formatCode>
                <c:ptCount val="9"/>
                <c:pt idx="0">
                  <c:v>0</c:v>
                </c:pt>
                <c:pt idx="1">
                  <c:v>8.5217950000000004E-3</c:v>
                </c:pt>
                <c:pt idx="2" formatCode="#,##0">
                  <c:v>0.1085873996</c:v>
                </c:pt>
                <c:pt idx="3">
                  <c:v>0.27906986779999998</c:v>
                </c:pt>
                <c:pt idx="4">
                  <c:v>0.74667569680000001</c:v>
                </c:pt>
                <c:pt idx="5">
                  <c:v>2.0273491608</c:v>
                </c:pt>
                <c:pt idx="6">
                  <c:v>5.1286493997999996</c:v>
                </c:pt>
                <c:pt idx="7">
                  <c:v>13.9212342818</c:v>
                </c:pt>
                <c:pt idx="8">
                  <c:v>29.482950280799997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2B-4DF3-88C0-2B33AE2FC615}"/>
            </c:ext>
          </c:extLst>
        </c:ser>
        <c:ser>
          <c:idx val="3"/>
          <c:order val="3"/>
          <c:tx>
            <c:strRef>
              <c:f>CENGKARENG20FEB!$E$47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CENGKARENG20FEB!$A$48:$A$56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CENGKARENG20FEB!$E$48:$E$56</c:f>
              <c:numCache>
                <c:formatCode>General</c:formatCode>
                <c:ptCount val="9"/>
                <c:pt idx="0">
                  <c:v>0</c:v>
                </c:pt>
                <c:pt idx="1">
                  <c:v>0.24734268200000004</c:v>
                </c:pt>
                <c:pt idx="2" formatCode="#,##0">
                  <c:v>0.62097749600000007</c:v>
                </c:pt>
                <c:pt idx="3">
                  <c:v>0.99635801199999996</c:v>
                </c:pt>
                <c:pt idx="4">
                  <c:v>1.110534285</c:v>
                </c:pt>
                <c:pt idx="5">
                  <c:v>2.1833825089999999</c:v>
                </c:pt>
                <c:pt idx="6">
                  <c:v>4.1761575195000002</c:v>
                </c:pt>
                <c:pt idx="7">
                  <c:v>10.123068874499999</c:v>
                </c:pt>
                <c:pt idx="8">
                  <c:v>14.909579469500001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2B-4DF3-88C0-2B33AE2FC615}"/>
            </c:ext>
          </c:extLst>
        </c:ser>
        <c:ser>
          <c:idx val="4"/>
          <c:order val="4"/>
          <c:tx>
            <c:strRef>
              <c:f>CENGKARENG20FEB!$F$47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CENGKARENG20FEB!$A$48:$A$56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CENGKARENG20FEB!$F$48:$F$56</c:f>
              <c:numCache>
                <c:formatCode>General</c:formatCode>
                <c:ptCount val="9"/>
                <c:pt idx="0">
                  <c:v>0</c:v>
                </c:pt>
                <c:pt idx="1">
                  <c:v>0.21014127719999998</c:v>
                </c:pt>
                <c:pt idx="2" formatCode="#,##0">
                  <c:v>0.54083643120000002</c:v>
                </c:pt>
                <c:pt idx="3">
                  <c:v>0.60658655319999999</c:v>
                </c:pt>
                <c:pt idx="4">
                  <c:v>0.70127306119999999</c:v>
                </c:pt>
                <c:pt idx="5">
                  <c:v>1.9867568981999999</c:v>
                </c:pt>
                <c:pt idx="6">
                  <c:v>4.9029494301999996</c:v>
                </c:pt>
                <c:pt idx="7">
                  <c:v>13.284424879199999</c:v>
                </c:pt>
                <c:pt idx="8">
                  <c:v>21.486952879199997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02B-4DF3-88C0-2B33AE2FC615}"/>
            </c:ext>
          </c:extLst>
        </c:ser>
        <c:ser>
          <c:idx val="5"/>
          <c:order val="5"/>
          <c:tx>
            <c:strRef>
              <c:f>CENGKARENG20FEB!$G$47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CENGKARENG20FEB!$A$48:$A$56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CENGKARENG20FEB!$G$48:$G$56</c:f>
              <c:numCache>
                <c:formatCode>General</c:formatCode>
                <c:ptCount val="9"/>
                <c:pt idx="0">
                  <c:v>0</c:v>
                </c:pt>
                <c:pt idx="1">
                  <c:v>0.108839989</c:v>
                </c:pt>
                <c:pt idx="2" formatCode="#,##0">
                  <c:v>0.46615243000000001</c:v>
                </c:pt>
                <c:pt idx="3">
                  <c:v>0.55005979499999991</c:v>
                </c:pt>
                <c:pt idx="4">
                  <c:v>1.0074686999</c:v>
                </c:pt>
                <c:pt idx="5">
                  <c:v>1.8854253289</c:v>
                </c:pt>
                <c:pt idx="6">
                  <c:v>7.9234133358999994</c:v>
                </c:pt>
                <c:pt idx="7">
                  <c:v>18.223681128900001</c:v>
                </c:pt>
                <c:pt idx="8">
                  <c:v>27.474358423900004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2B-4DF3-88C0-2B33AE2FC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84886576"/>
        <c:axId val="-1184772480"/>
      </c:lineChart>
      <c:catAx>
        <c:axId val="-1184886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Jam(UTC)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4772480"/>
        <c:crosses val="autoZero"/>
        <c:auto val="1"/>
        <c:lblAlgn val="ctr"/>
        <c:lblOffset val="100"/>
        <c:noMultiLvlLbl val="0"/>
      </c:catAx>
      <c:valAx>
        <c:axId val="-118477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Curah</a:t>
                </a:r>
                <a:r>
                  <a:rPr lang="id-ID" baseline="0"/>
                  <a:t> Hujan (mm)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848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musim3APR!$H$9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musim3APR!$I$8:$M$8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musim3APR!$I$9:$M$9</c:f>
              <c:numCache>
                <c:formatCode>General</c:formatCode>
                <c:ptCount val="5"/>
                <c:pt idx="0">
                  <c:v>0.64814814814814814</c:v>
                </c:pt>
                <c:pt idx="1">
                  <c:v>0.84259259259259256</c:v>
                </c:pt>
                <c:pt idx="2">
                  <c:v>0.69444444444444442</c:v>
                </c:pt>
                <c:pt idx="3">
                  <c:v>0.70370370370370372</c:v>
                </c:pt>
                <c:pt idx="4">
                  <c:v>0.80555555555555558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5E-44C6-A8B3-4FF30D8EBBCD}"/>
            </c:ext>
          </c:extLst>
        </c:ser>
        <c:ser>
          <c:idx val="1"/>
          <c:order val="1"/>
          <c:tx>
            <c:strRef>
              <c:f>musim3APR!$H$10</c:f>
              <c:strCache>
                <c:ptCount val="1"/>
                <c:pt idx="0">
                  <c:v>POD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musim3APR!$I$8:$M$8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musim3APR!$I$10:$M$10</c:f>
              <c:numCache>
                <c:formatCode>General</c:formatCode>
                <c:ptCount val="5"/>
                <c:pt idx="0">
                  <c:v>0.88888888888888884</c:v>
                </c:pt>
                <c:pt idx="1">
                  <c:v>0.94444444444444442</c:v>
                </c:pt>
                <c:pt idx="2">
                  <c:v>0.88888888888888884</c:v>
                </c:pt>
                <c:pt idx="3">
                  <c:v>0.94444444444444442</c:v>
                </c:pt>
                <c:pt idx="4">
                  <c:v>0.94444444444444442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5E-44C6-A8B3-4FF30D8EBBCD}"/>
            </c:ext>
          </c:extLst>
        </c:ser>
        <c:ser>
          <c:idx val="2"/>
          <c:order val="2"/>
          <c:tx>
            <c:strRef>
              <c:f>musim3APR!$H$11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musim3APR!$I$8:$M$8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musim3APR!$I$11:$M$11</c:f>
              <c:numCache>
                <c:formatCode>General</c:formatCode>
                <c:ptCount val="5"/>
                <c:pt idx="0">
                  <c:v>0.69230769230769229</c:v>
                </c:pt>
                <c:pt idx="1">
                  <c:v>0.48484848484848486</c:v>
                </c:pt>
                <c:pt idx="2">
                  <c:v>0.65957446808510634</c:v>
                </c:pt>
                <c:pt idx="3">
                  <c:v>0.64583333333333337</c:v>
                </c:pt>
                <c:pt idx="4">
                  <c:v>0.54054054054054057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5E-44C6-A8B3-4FF30D8E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2016384"/>
        <c:axId val="-682021824"/>
      </c:barChart>
      <c:catAx>
        <c:axId val="-68201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21824"/>
        <c:crosses val="autoZero"/>
        <c:auto val="1"/>
        <c:lblAlgn val="ctr"/>
        <c:lblOffset val="100"/>
        <c:noMultiLvlLbl val="0"/>
      </c:catAx>
      <c:valAx>
        <c:axId val="-68202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1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CENGKARENG3APR!$B$47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CENGKARENG3APR!$A$48:$A$56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CENGKARENG3APR!$B$48:$B$56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20</c:v>
                </c:pt>
                <c:pt idx="4">
                  <c:v>47.199999999999996</c:v>
                </c:pt>
                <c:pt idx="5">
                  <c:v>47.199999999999996</c:v>
                </c:pt>
                <c:pt idx="6">
                  <c:v>47.199999999999996</c:v>
                </c:pt>
                <c:pt idx="7">
                  <c:v>47.199999999999996</c:v>
                </c:pt>
                <c:pt idx="8">
                  <c:v>47.199999999999996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A6-4953-A2AF-4FED64E0CFE6}"/>
            </c:ext>
          </c:extLst>
        </c:ser>
        <c:ser>
          <c:idx val="1"/>
          <c:order val="1"/>
          <c:tx>
            <c:strRef>
              <c:f>CENGKARENG3APR!$C$47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CENGKARENG3APR!$A$48:$A$56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CENGKARENG3APR!$C$48:$C$56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9.2999999999999999E-2</c:v>
                </c:pt>
                <c:pt idx="3">
                  <c:v>1.593</c:v>
                </c:pt>
                <c:pt idx="4">
                  <c:v>3.4929999999999999</c:v>
                </c:pt>
                <c:pt idx="5">
                  <c:v>3.69</c:v>
                </c:pt>
                <c:pt idx="6">
                  <c:v>3.69</c:v>
                </c:pt>
                <c:pt idx="7">
                  <c:v>3.69</c:v>
                </c:pt>
                <c:pt idx="8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A6-4953-A2AF-4FED64E0CFE6}"/>
            </c:ext>
          </c:extLst>
        </c:ser>
        <c:ser>
          <c:idx val="2"/>
          <c:order val="2"/>
          <c:tx>
            <c:strRef>
              <c:f>CENGKARENG3APR!$D$47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CENGKARENG3APR!$A$48:$A$56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CENGKARENG3APR!$D$48:$D$56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4.3</c:v>
                </c:pt>
                <c:pt idx="4">
                  <c:v>15.700000000000001</c:v>
                </c:pt>
                <c:pt idx="5">
                  <c:v>15.9</c:v>
                </c:pt>
                <c:pt idx="6">
                  <c:v>15.9</c:v>
                </c:pt>
                <c:pt idx="7">
                  <c:v>15.9</c:v>
                </c:pt>
                <c:pt idx="8">
                  <c:v>15.9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A6-4953-A2AF-4FED64E0CFE6}"/>
            </c:ext>
          </c:extLst>
        </c:ser>
        <c:ser>
          <c:idx val="3"/>
          <c:order val="3"/>
          <c:tx>
            <c:strRef>
              <c:f>CENGKARENG3APR!$E$47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CENGKARENG3APR!$A$48:$A$56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CENGKARENG3APR!$E$48:$E$56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1.8</c:v>
                </c:pt>
                <c:pt idx="4">
                  <c:v>3.6</c:v>
                </c:pt>
                <c:pt idx="5">
                  <c:v>3.8000000000000003</c:v>
                </c:pt>
                <c:pt idx="6">
                  <c:v>3.8000000000000003</c:v>
                </c:pt>
                <c:pt idx="7">
                  <c:v>3.8000000000000003</c:v>
                </c:pt>
                <c:pt idx="8">
                  <c:v>3.8000000000000003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EA6-4953-A2AF-4FED64E0CFE6}"/>
            </c:ext>
          </c:extLst>
        </c:ser>
        <c:ser>
          <c:idx val="4"/>
          <c:order val="4"/>
          <c:tx>
            <c:strRef>
              <c:f>CENGKARENG3APR!$F$47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CENGKARENG3APR!$A$48:$A$56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CENGKARENG3APR!$F$48:$F$56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1.93</c:v>
                </c:pt>
                <c:pt idx="4">
                  <c:v>9.93</c:v>
                </c:pt>
                <c:pt idx="5">
                  <c:v>11.920999999999999</c:v>
                </c:pt>
                <c:pt idx="6">
                  <c:v>11.920999999999999</c:v>
                </c:pt>
                <c:pt idx="7">
                  <c:v>11.920999999999999</c:v>
                </c:pt>
                <c:pt idx="8">
                  <c:v>11.920999999999999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EA6-4953-A2AF-4FED64E0CFE6}"/>
            </c:ext>
          </c:extLst>
        </c:ser>
        <c:ser>
          <c:idx val="5"/>
          <c:order val="5"/>
          <c:tx>
            <c:strRef>
              <c:f>CENGKARENG3APR!$G$47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CENGKARENG3APR!$A$48:$A$56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CENGKARENG3APR!$G$48:$G$56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2.1</c:v>
                </c:pt>
                <c:pt idx="4">
                  <c:v>4.4999999999999991</c:v>
                </c:pt>
                <c:pt idx="5">
                  <c:v>4.5999999999999988</c:v>
                </c:pt>
                <c:pt idx="6">
                  <c:v>4.5999999999999988</c:v>
                </c:pt>
                <c:pt idx="7">
                  <c:v>4.5999999999999988</c:v>
                </c:pt>
                <c:pt idx="8">
                  <c:v>4.5999999999999988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EA6-4953-A2AF-4FED64E0C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2025088"/>
        <c:axId val="-682014208"/>
      </c:lineChart>
      <c:catAx>
        <c:axId val="-68202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14208"/>
        <c:crosses val="autoZero"/>
        <c:auto val="1"/>
        <c:lblAlgn val="ctr"/>
        <c:lblOffset val="100"/>
        <c:noMultiLvlLbl val="0"/>
      </c:catAx>
      <c:valAx>
        <c:axId val="-6820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2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CITEKO3APR!$B$47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CITEKO3APR!$A$48:$A$56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CITEKO3APR!$B$48:$B$56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F7-4400-9BD4-94000216B194}"/>
            </c:ext>
          </c:extLst>
        </c:ser>
        <c:ser>
          <c:idx val="1"/>
          <c:order val="1"/>
          <c:tx>
            <c:strRef>
              <c:f>CITEKO3APR!$C$47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CITEKO3APR!$A$48:$A$56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CITEKO3APR!$C$48:$C$56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1.9000000000000001</c:v>
                </c:pt>
                <c:pt idx="3">
                  <c:v>11</c:v>
                </c:pt>
                <c:pt idx="4">
                  <c:v>13.299999999999999</c:v>
                </c:pt>
                <c:pt idx="5">
                  <c:v>14.409999999999998</c:v>
                </c:pt>
                <c:pt idx="6">
                  <c:v>14.591999999999997</c:v>
                </c:pt>
                <c:pt idx="7">
                  <c:v>14.591999999999997</c:v>
                </c:pt>
                <c:pt idx="8">
                  <c:v>14.591999999999997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F7-4400-9BD4-94000216B194}"/>
            </c:ext>
          </c:extLst>
        </c:ser>
        <c:ser>
          <c:idx val="2"/>
          <c:order val="2"/>
          <c:tx>
            <c:strRef>
              <c:f>CITEKO3APR!$D$47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CITEKO3APR!$A$48:$A$56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CITEKO3APR!$D$48:$D$56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7.9</c:v>
                </c:pt>
                <c:pt idx="3">
                  <c:v>37.9</c:v>
                </c:pt>
                <c:pt idx="4">
                  <c:v>43.9</c:v>
                </c:pt>
                <c:pt idx="5">
                  <c:v>43.9</c:v>
                </c:pt>
                <c:pt idx="6">
                  <c:v>43.9</c:v>
                </c:pt>
                <c:pt idx="7">
                  <c:v>43.9</c:v>
                </c:pt>
                <c:pt idx="8">
                  <c:v>43.9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0F7-4400-9BD4-94000216B194}"/>
            </c:ext>
          </c:extLst>
        </c:ser>
        <c:ser>
          <c:idx val="3"/>
          <c:order val="3"/>
          <c:tx>
            <c:strRef>
              <c:f>CITEKO3APR!$E$47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CITEKO3APR!$A$48:$A$56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CITEKO3APR!$E$48:$E$56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0.30000000000000004</c:v>
                </c:pt>
                <c:pt idx="3">
                  <c:v>8.3000000000000007</c:v>
                </c:pt>
                <c:pt idx="4">
                  <c:v>10.19</c:v>
                </c:pt>
                <c:pt idx="5">
                  <c:v>10.389999999999999</c:v>
                </c:pt>
                <c:pt idx="6">
                  <c:v>10.589999999999998</c:v>
                </c:pt>
                <c:pt idx="7">
                  <c:v>10.589999999999998</c:v>
                </c:pt>
                <c:pt idx="8">
                  <c:v>10.589999999999998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0F7-4400-9BD4-94000216B194}"/>
            </c:ext>
          </c:extLst>
        </c:ser>
        <c:ser>
          <c:idx val="4"/>
          <c:order val="4"/>
          <c:tx>
            <c:strRef>
              <c:f>CITEKO3APR!$F$47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CITEKO3APR!$A$48:$A$56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CITEKO3APR!$F$48:$F$56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0.30000000000000004</c:v>
                </c:pt>
                <c:pt idx="3">
                  <c:v>7.3</c:v>
                </c:pt>
                <c:pt idx="4">
                  <c:v>8.19</c:v>
                </c:pt>
                <c:pt idx="5">
                  <c:v>8.3899999999999988</c:v>
                </c:pt>
                <c:pt idx="6">
                  <c:v>8.5899999999999981</c:v>
                </c:pt>
                <c:pt idx="7">
                  <c:v>8.5899999999999981</c:v>
                </c:pt>
                <c:pt idx="8">
                  <c:v>8.5899999999999981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0F7-4400-9BD4-94000216B194}"/>
            </c:ext>
          </c:extLst>
        </c:ser>
        <c:ser>
          <c:idx val="5"/>
          <c:order val="5"/>
          <c:tx>
            <c:strRef>
              <c:f>CITEKO3APR!$G$47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CITEKO3APR!$A$48:$A$56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CITEKO3APR!$G$48:$G$56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7.1</c:v>
                </c:pt>
                <c:pt idx="3">
                  <c:v>20.100000000000001</c:v>
                </c:pt>
                <c:pt idx="4">
                  <c:v>22.200000000000003</c:v>
                </c:pt>
                <c:pt idx="5">
                  <c:v>22.200000000000003</c:v>
                </c:pt>
                <c:pt idx="6">
                  <c:v>22.200000000000003</c:v>
                </c:pt>
                <c:pt idx="7">
                  <c:v>22.200000000000003</c:v>
                </c:pt>
                <c:pt idx="8">
                  <c:v>22.200000000000003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0F7-4400-9BD4-94000216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2026176"/>
        <c:axId val="-682020192"/>
      </c:lineChart>
      <c:catAx>
        <c:axId val="-68202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Jam</a:t>
                </a:r>
                <a:r>
                  <a:rPr lang="id-ID" baseline="0"/>
                  <a:t> (UTC)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20192"/>
        <c:crosses val="autoZero"/>
        <c:auto val="1"/>
        <c:lblAlgn val="ctr"/>
        <c:lblOffset val="100"/>
        <c:noMultiLvlLbl val="0"/>
      </c:catAx>
      <c:valAx>
        <c:axId val="-68202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Curah</a:t>
                </a:r>
                <a:r>
                  <a:rPr lang="id-ID" baseline="0"/>
                  <a:t> Hujan (mm)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PERIUK3APR!$B$47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PERIUK3APR!$A$48:$A$56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PERIUK3APR!$B$48:$B$56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5A-40E9-A736-8F2289FCC31D}"/>
            </c:ext>
          </c:extLst>
        </c:ser>
        <c:ser>
          <c:idx val="1"/>
          <c:order val="1"/>
          <c:tx>
            <c:strRef>
              <c:f>PERIUK3APR!$C$47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PERIUK3APR!$A$48:$A$56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PERIUK3APR!$C$48:$C$56</c:f>
              <c:numCache>
                <c:formatCode>General</c:formatCode>
                <c:ptCount val="9"/>
                <c:pt idx="0">
                  <c:v>0</c:v>
                </c:pt>
                <c:pt idx="1">
                  <c:v>7.1</c:v>
                </c:pt>
                <c:pt idx="2" formatCode="#,##0">
                  <c:v>13.1</c:v>
                </c:pt>
                <c:pt idx="3">
                  <c:v>16.100000000000001</c:v>
                </c:pt>
                <c:pt idx="4">
                  <c:v>16.100000000000001</c:v>
                </c:pt>
                <c:pt idx="5">
                  <c:v>16.100000000000001</c:v>
                </c:pt>
                <c:pt idx="6">
                  <c:v>16.100000000000001</c:v>
                </c:pt>
                <c:pt idx="7">
                  <c:v>16.100000000000001</c:v>
                </c:pt>
                <c:pt idx="8">
                  <c:v>16.100000000000001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5A-40E9-A736-8F2289FCC31D}"/>
            </c:ext>
          </c:extLst>
        </c:ser>
        <c:ser>
          <c:idx val="2"/>
          <c:order val="2"/>
          <c:tx>
            <c:strRef>
              <c:f>PERIUK3APR!$D$47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PERIUK3APR!$A$48:$A$56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PERIUK3APR!$D$48:$D$56</c:f>
              <c:numCache>
                <c:formatCode>General</c:formatCode>
                <c:ptCount val="9"/>
                <c:pt idx="0">
                  <c:v>0</c:v>
                </c:pt>
                <c:pt idx="1">
                  <c:v>17</c:v>
                </c:pt>
                <c:pt idx="2" formatCode="#,##0">
                  <c:v>47</c:v>
                </c:pt>
                <c:pt idx="3">
                  <c:v>47</c:v>
                </c:pt>
                <c:pt idx="4">
                  <c:v>47</c:v>
                </c:pt>
                <c:pt idx="5">
                  <c:v>47</c:v>
                </c:pt>
                <c:pt idx="6">
                  <c:v>47</c:v>
                </c:pt>
                <c:pt idx="7">
                  <c:v>47</c:v>
                </c:pt>
                <c:pt idx="8">
                  <c:v>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D5A-40E9-A736-8F2289FCC31D}"/>
            </c:ext>
          </c:extLst>
        </c:ser>
        <c:ser>
          <c:idx val="3"/>
          <c:order val="3"/>
          <c:tx>
            <c:strRef>
              <c:f>PERIUK3APR!$E$47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PERIUK3APR!$A$48:$A$56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PERIUK3APR!$E$48:$E$56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 formatCode="#,##0">
                  <c:v>38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D5A-40E9-A736-8F2289FCC31D}"/>
            </c:ext>
          </c:extLst>
        </c:ser>
        <c:ser>
          <c:idx val="4"/>
          <c:order val="4"/>
          <c:tx>
            <c:strRef>
              <c:f>PERIUK3APR!$F$47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PERIUK3APR!$A$48:$A$56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PERIUK3APR!$F$48:$F$56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 formatCode="#,##0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D5A-40E9-A736-8F2289FCC31D}"/>
            </c:ext>
          </c:extLst>
        </c:ser>
        <c:ser>
          <c:idx val="5"/>
          <c:order val="5"/>
          <c:tx>
            <c:strRef>
              <c:f>PERIUK3APR!$G$47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PERIUK3APR!$A$48:$A$56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PERIUK3APR!$G$48:$G$56</c:f>
              <c:numCache>
                <c:formatCode>General</c:formatCode>
                <c:ptCount val="9"/>
                <c:pt idx="0">
                  <c:v>0</c:v>
                </c:pt>
                <c:pt idx="1">
                  <c:v>4.5</c:v>
                </c:pt>
                <c:pt idx="2" formatCode="#,##0">
                  <c:v>14.8</c:v>
                </c:pt>
                <c:pt idx="3">
                  <c:v>14.8</c:v>
                </c:pt>
                <c:pt idx="4">
                  <c:v>14.8</c:v>
                </c:pt>
                <c:pt idx="5">
                  <c:v>14.8</c:v>
                </c:pt>
                <c:pt idx="6">
                  <c:v>14.8</c:v>
                </c:pt>
                <c:pt idx="7">
                  <c:v>14.8</c:v>
                </c:pt>
                <c:pt idx="8">
                  <c:v>14.8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D5A-40E9-A736-8F2289FC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2016928"/>
        <c:axId val="-682013664"/>
      </c:lineChart>
      <c:catAx>
        <c:axId val="-682016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Jam</a:t>
                </a:r>
                <a:r>
                  <a:rPr lang="id-ID" baseline="0"/>
                  <a:t> (UTC)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13664"/>
        <c:crosses val="autoZero"/>
        <c:auto val="1"/>
        <c:lblAlgn val="ctr"/>
        <c:lblOffset val="100"/>
        <c:noMultiLvlLbl val="0"/>
      </c:catAx>
      <c:valAx>
        <c:axId val="-68201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Curah</a:t>
                </a:r>
                <a:r>
                  <a:rPr lang="id-ID" baseline="0"/>
                  <a:t> Hujan (mm)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1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PERIUK3APR!$P$29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PERIUK3APR!$Q$28:$U$28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PERIUK3APR!$Q$29:$U$29</c:f>
              <c:numCache>
                <c:formatCode>General</c:formatCode>
                <c:ptCount val="5"/>
                <c:pt idx="0">
                  <c:v>0.66666666666666663</c:v>
                </c:pt>
                <c:pt idx="1">
                  <c:v>0.875</c:v>
                </c:pt>
                <c:pt idx="2">
                  <c:v>0.70833333333333337</c:v>
                </c:pt>
                <c:pt idx="3">
                  <c:v>0.75</c:v>
                </c:pt>
                <c:pt idx="4">
                  <c:v>0.875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5E-4B74-B517-0852AF47E3B8}"/>
            </c:ext>
          </c:extLst>
        </c:ser>
        <c:ser>
          <c:idx val="1"/>
          <c:order val="1"/>
          <c:tx>
            <c:strRef>
              <c:f>PERIUK3APR!$P$30</c:f>
              <c:strCache>
                <c:ptCount val="1"/>
                <c:pt idx="0">
                  <c:v>POD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PERIUK3APR!$Q$28:$U$28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PERIUK3APR!$Q$30:$U$30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5E-4B74-B517-0852AF47E3B8}"/>
            </c:ext>
          </c:extLst>
        </c:ser>
        <c:ser>
          <c:idx val="2"/>
          <c:order val="2"/>
          <c:tx>
            <c:strRef>
              <c:f>PERIUK3APR!$P$31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PERIUK3APR!$Q$28:$U$28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PERIUK3APR!$Q$31:$U$31</c:f>
              <c:numCache>
                <c:formatCode>General</c:formatCode>
                <c:ptCount val="5"/>
                <c:pt idx="0">
                  <c:v>0.88888888888888884</c:v>
                </c:pt>
                <c:pt idx="1">
                  <c:v>0.75</c:v>
                </c:pt>
                <c:pt idx="2">
                  <c:v>0.875</c:v>
                </c:pt>
                <c:pt idx="3">
                  <c:v>0.8571428571428571</c:v>
                </c:pt>
                <c:pt idx="4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5E-4B74-B517-0852AF47E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2024544"/>
        <c:axId val="-682019104"/>
      </c:barChart>
      <c:catAx>
        <c:axId val="-6820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19104"/>
        <c:crosses val="autoZero"/>
        <c:auto val="1"/>
        <c:lblAlgn val="ctr"/>
        <c:lblOffset val="100"/>
        <c:noMultiLvlLbl val="0"/>
      </c:catAx>
      <c:valAx>
        <c:axId val="-6820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2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KEMAYORAN3APR!$B$47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KEMAYORAN3APR!$A$48:$A$56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KEMAYORAN3APR!$B$48:$B$56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C7-4A29-9C34-9CC546DAA117}"/>
            </c:ext>
          </c:extLst>
        </c:ser>
        <c:ser>
          <c:idx val="1"/>
          <c:order val="1"/>
          <c:tx>
            <c:strRef>
              <c:f>KEMAYORAN3APR!$C$47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KEMAYORAN3APR!$A$48:$A$56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KEMAYORAN3APR!$C$48:$C$56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1</c:v>
                </c:pt>
                <c:pt idx="4">
                  <c:v>28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C7-4A29-9C34-9CC546DAA117}"/>
            </c:ext>
          </c:extLst>
        </c:ser>
        <c:ser>
          <c:idx val="2"/>
          <c:order val="2"/>
          <c:tx>
            <c:strRef>
              <c:f>KEMAYORAN3APR!$D$47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KEMAYORAN3APR!$A$48:$A$56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KEMAYORAN3APR!$D$48:$D$56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9C7-4A29-9C34-9CC546DAA117}"/>
            </c:ext>
          </c:extLst>
        </c:ser>
        <c:ser>
          <c:idx val="3"/>
          <c:order val="3"/>
          <c:tx>
            <c:strRef>
              <c:f>KEMAYORAN3APR!$E$47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KEMAYORAN3APR!$A$48:$A$56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KEMAYORAN3APR!$E$48:$E$56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1</c:v>
                </c:pt>
                <c:pt idx="4">
                  <c:v>51.9</c:v>
                </c:pt>
                <c:pt idx="5">
                  <c:v>58.9</c:v>
                </c:pt>
                <c:pt idx="6">
                  <c:v>58.9</c:v>
                </c:pt>
                <c:pt idx="7">
                  <c:v>58.9</c:v>
                </c:pt>
                <c:pt idx="8">
                  <c:v>58.9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9C7-4A29-9C34-9CC546DAA117}"/>
            </c:ext>
          </c:extLst>
        </c:ser>
        <c:ser>
          <c:idx val="4"/>
          <c:order val="4"/>
          <c:tx>
            <c:strRef>
              <c:f>KEMAYORAN3APR!$F$47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KEMAYORAN3APR!$A$48:$A$56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KEMAYORAN3APR!$F$48:$F$56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1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9C7-4A29-9C34-9CC546DAA117}"/>
            </c:ext>
          </c:extLst>
        </c:ser>
        <c:ser>
          <c:idx val="5"/>
          <c:order val="5"/>
          <c:tx>
            <c:strRef>
              <c:f>KEMAYORAN3APR!$G$47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KEMAYORAN3APR!$A$48:$A$56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KEMAYORAN3APR!$G$48:$G$56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1</c:v>
                </c:pt>
                <c:pt idx="4">
                  <c:v>16.100000000000001</c:v>
                </c:pt>
                <c:pt idx="5">
                  <c:v>16.100000000000001</c:v>
                </c:pt>
                <c:pt idx="6">
                  <c:v>16.100000000000001</c:v>
                </c:pt>
                <c:pt idx="7">
                  <c:v>16.100000000000001</c:v>
                </c:pt>
                <c:pt idx="8">
                  <c:v>16.100000000000001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9C7-4A29-9C34-9CC546DAA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2028352"/>
        <c:axId val="-682027808"/>
      </c:lineChart>
      <c:catAx>
        <c:axId val="-68202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Jam</a:t>
                </a:r>
                <a:r>
                  <a:rPr lang="id-ID" baseline="0"/>
                  <a:t> (UTC)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27808"/>
        <c:crosses val="autoZero"/>
        <c:auto val="1"/>
        <c:lblAlgn val="ctr"/>
        <c:lblOffset val="100"/>
        <c:noMultiLvlLbl val="0"/>
      </c:catAx>
      <c:valAx>
        <c:axId val="-68202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Curah</a:t>
                </a:r>
                <a:r>
                  <a:rPr lang="id-ID" baseline="0"/>
                  <a:t> Hujan (mm)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KEMAYORAN3APR!$P$29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KEMAYORAN3APR!$Q$28:$U$28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KEMAYORAN3APR!$Q$29:$U$29</c:f>
              <c:numCache>
                <c:formatCode>General</c:formatCode>
                <c:ptCount val="5"/>
                <c:pt idx="0">
                  <c:v>0.875</c:v>
                </c:pt>
                <c:pt idx="1">
                  <c:v>0.91666666666666663</c:v>
                </c:pt>
                <c:pt idx="2">
                  <c:v>0.83333333333333337</c:v>
                </c:pt>
                <c:pt idx="3">
                  <c:v>0.875</c:v>
                </c:pt>
                <c:pt idx="4">
                  <c:v>0.91666666666666663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3E-44A1-93F9-5FC767459321}"/>
            </c:ext>
          </c:extLst>
        </c:ser>
        <c:ser>
          <c:idx val="1"/>
          <c:order val="1"/>
          <c:tx>
            <c:strRef>
              <c:f>KEMAYORAN3APR!$P$30</c:f>
              <c:strCache>
                <c:ptCount val="1"/>
                <c:pt idx="0">
                  <c:v>POD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KEMAYORAN3APR!$Q$28:$U$28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KEMAYORAN3APR!$Q$30:$U$30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3E-44A1-93F9-5FC767459321}"/>
            </c:ext>
          </c:extLst>
        </c:ser>
        <c:ser>
          <c:idx val="2"/>
          <c:order val="2"/>
          <c:tx>
            <c:strRef>
              <c:f>KEMAYORAN3APR!$P$31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KEMAYORAN3APR!$Q$28:$U$28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KEMAYORAN3APR!$Q$31:$U$31</c:f>
              <c:numCache>
                <c:formatCode>General</c:formatCode>
                <c:ptCount val="5"/>
                <c:pt idx="0">
                  <c:v>0.6</c:v>
                </c:pt>
                <c:pt idx="1">
                  <c:v>0.5</c:v>
                </c:pt>
                <c:pt idx="2">
                  <c:v>0.66666666666666663</c:v>
                </c:pt>
                <c:pt idx="3">
                  <c:v>0.6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3E-44A1-93F9-5FC767459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2024000"/>
        <c:axId val="-680765184"/>
      </c:barChart>
      <c:catAx>
        <c:axId val="-68202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765184"/>
        <c:crosses val="autoZero"/>
        <c:auto val="1"/>
        <c:lblAlgn val="ctr"/>
        <c:lblOffset val="100"/>
        <c:noMultiLvlLbl val="0"/>
      </c:catAx>
      <c:valAx>
        <c:axId val="-68076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2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PONBET3APR!$B$47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PONBET3APR!$A$48:$A$56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PONBET3APR!$B$48:$B$56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47.1</c:v>
                </c:pt>
                <c:pt idx="4">
                  <c:v>54.6</c:v>
                </c:pt>
                <c:pt idx="5">
                  <c:v>54.6</c:v>
                </c:pt>
                <c:pt idx="6">
                  <c:v>54.6</c:v>
                </c:pt>
                <c:pt idx="7">
                  <c:v>54.6</c:v>
                </c:pt>
                <c:pt idx="8">
                  <c:v>54.6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47-4FCB-A9F4-2521EA0DC83E}"/>
            </c:ext>
          </c:extLst>
        </c:ser>
        <c:ser>
          <c:idx val="1"/>
          <c:order val="1"/>
          <c:tx>
            <c:strRef>
              <c:f>PONBET3APR!$C$47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PONBET3APR!$A$48:$A$56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PONBET3APR!$C$48:$C$56</c:f>
              <c:numCache>
                <c:formatCode>General</c:formatCode>
                <c:ptCount val="9"/>
                <c:pt idx="0">
                  <c:v>0</c:v>
                </c:pt>
                <c:pt idx="1">
                  <c:v>1.0214146199999999E-4</c:v>
                </c:pt>
                <c:pt idx="2" formatCode="#,##0">
                  <c:v>0.159805325872</c:v>
                </c:pt>
                <c:pt idx="3">
                  <c:v>1.636583990396</c:v>
                </c:pt>
                <c:pt idx="4">
                  <c:v>1.6458834490881999</c:v>
                </c:pt>
                <c:pt idx="5">
                  <c:v>1.6458834490881999</c:v>
                </c:pt>
                <c:pt idx="6">
                  <c:v>1.6458834490881999</c:v>
                </c:pt>
                <c:pt idx="7">
                  <c:v>1.6458834490881999</c:v>
                </c:pt>
                <c:pt idx="8">
                  <c:v>1.6458834490881999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47-4FCB-A9F4-2521EA0DC83E}"/>
            </c:ext>
          </c:extLst>
        </c:ser>
        <c:ser>
          <c:idx val="2"/>
          <c:order val="2"/>
          <c:tx>
            <c:strRef>
              <c:f>PONBET3APR!$D$47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PONBET3APR!$A$48:$A$56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PONBET3APR!$D$48:$D$56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>
                  <c:v>7.0391450969999996</c:v>
                </c:pt>
                <c:pt idx="4">
                  <c:v>12.700904711999998</c:v>
                </c:pt>
                <c:pt idx="5">
                  <c:v>12.700904711999998</c:v>
                </c:pt>
                <c:pt idx="6">
                  <c:v>12.700904711999998</c:v>
                </c:pt>
                <c:pt idx="7">
                  <c:v>12.700904711999998</c:v>
                </c:pt>
                <c:pt idx="8">
                  <c:v>12.700904711999998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47-4FCB-A9F4-2521EA0DC83E}"/>
            </c:ext>
          </c:extLst>
        </c:ser>
        <c:ser>
          <c:idx val="3"/>
          <c:order val="3"/>
          <c:tx>
            <c:strRef>
              <c:f>PONBET3APR!$E$47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PONBET3APR!$A$48:$A$56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PONBET3APR!$E$48:$E$56</c:f>
              <c:numCache>
                <c:formatCode>General</c:formatCode>
                <c:ptCount val="9"/>
                <c:pt idx="0">
                  <c:v>0</c:v>
                </c:pt>
                <c:pt idx="1">
                  <c:v>6.4354479999999999E-3</c:v>
                </c:pt>
                <c:pt idx="2" formatCode="#,##0">
                  <c:v>0.32352183099999998</c:v>
                </c:pt>
                <c:pt idx="3">
                  <c:v>0.90921098515000009</c:v>
                </c:pt>
                <c:pt idx="4">
                  <c:v>1.5607033185299999</c:v>
                </c:pt>
                <c:pt idx="5">
                  <c:v>1.5607033185299999</c:v>
                </c:pt>
                <c:pt idx="6">
                  <c:v>1.5607033185299999</c:v>
                </c:pt>
                <c:pt idx="7">
                  <c:v>1.5607033185299999</c:v>
                </c:pt>
                <c:pt idx="8">
                  <c:v>1.5607033185299999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447-4FCB-A9F4-2521EA0DC83E}"/>
            </c:ext>
          </c:extLst>
        </c:ser>
        <c:ser>
          <c:idx val="4"/>
          <c:order val="4"/>
          <c:tx>
            <c:strRef>
              <c:f>PONBET3APR!$F$47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PONBET3APR!$A$48:$A$56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PONBET3APR!$F$48:$F$56</c:f>
              <c:numCache>
                <c:formatCode>General</c:formatCode>
                <c:ptCount val="9"/>
                <c:pt idx="0">
                  <c:v>0</c:v>
                </c:pt>
                <c:pt idx="1">
                  <c:v>1.9472840000000001E-3</c:v>
                </c:pt>
                <c:pt idx="2" formatCode="#,##0">
                  <c:v>0.31895707259400002</c:v>
                </c:pt>
                <c:pt idx="3">
                  <c:v>0.84954479227300006</c:v>
                </c:pt>
                <c:pt idx="4">
                  <c:v>1.9136644292729998</c:v>
                </c:pt>
                <c:pt idx="5">
                  <c:v>1.9136644292729998</c:v>
                </c:pt>
                <c:pt idx="6">
                  <c:v>1.9136644292729998</c:v>
                </c:pt>
                <c:pt idx="7">
                  <c:v>1.9136644292729998</c:v>
                </c:pt>
                <c:pt idx="8">
                  <c:v>1.9136644292729998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447-4FCB-A9F4-2521EA0DC83E}"/>
            </c:ext>
          </c:extLst>
        </c:ser>
        <c:ser>
          <c:idx val="5"/>
          <c:order val="5"/>
          <c:tx>
            <c:strRef>
              <c:f>PONBET3APR!$G$47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PONBET3APR!$A$48:$A$56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PONBET3APR!$G$48:$G$56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0.25557169200000002</c:v>
                </c:pt>
                <c:pt idx="3">
                  <c:v>21.596715564</c:v>
                </c:pt>
                <c:pt idx="4">
                  <c:v>29.920555467</c:v>
                </c:pt>
                <c:pt idx="5">
                  <c:v>29.920555467</c:v>
                </c:pt>
                <c:pt idx="6">
                  <c:v>29.920555467</c:v>
                </c:pt>
                <c:pt idx="7">
                  <c:v>29.920555467</c:v>
                </c:pt>
                <c:pt idx="8">
                  <c:v>29.920555467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447-4FCB-A9F4-2521EA0DC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64640"/>
        <c:axId val="-680768992"/>
      </c:lineChart>
      <c:catAx>
        <c:axId val="-680764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Jam</a:t>
                </a:r>
                <a:r>
                  <a:rPr lang="id-ID" baseline="0"/>
                  <a:t> (UTC)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768992"/>
        <c:crosses val="autoZero"/>
        <c:auto val="1"/>
        <c:lblAlgn val="ctr"/>
        <c:lblOffset val="100"/>
        <c:noMultiLvlLbl val="0"/>
      </c:catAx>
      <c:valAx>
        <c:axId val="-68076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Curah</a:t>
                </a:r>
                <a:r>
                  <a:rPr lang="id-ID" baseline="0"/>
                  <a:t> Hujan (mm)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76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[1]PONBET13JUNI!$P$29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[1]PONBET13JUNI!$Q$28:$U$28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[1]PONBET13JUNI!$Q$29:$U$29</c:f>
              <c:numCache>
                <c:formatCode>General</c:formatCode>
                <c:ptCount val="5"/>
                <c:pt idx="0">
                  <c:v>0.66666666666666663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6B-4733-A184-5622BD4794E8}"/>
            </c:ext>
          </c:extLst>
        </c:ser>
        <c:ser>
          <c:idx val="1"/>
          <c:order val="1"/>
          <c:tx>
            <c:strRef>
              <c:f>[1]PONBET13JUNI!$P$30</c:f>
              <c:strCache>
                <c:ptCount val="1"/>
                <c:pt idx="0">
                  <c:v>POD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[1]PONBET13JUNI!$Q$28:$U$28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[1]PONBET13JUNI!$Q$30:$U$30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6B-4733-A184-5622BD4794E8}"/>
            </c:ext>
          </c:extLst>
        </c:ser>
        <c:ser>
          <c:idx val="2"/>
          <c:order val="2"/>
          <c:tx>
            <c:strRef>
              <c:f>[1]PONBET13JUNI!$P$31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[1]PONBET13JUNI!$Q$28:$U$28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[1]PONBET13JUNI!$Q$31:$U$31</c:f>
              <c:numCache>
                <c:formatCode>General</c:formatCode>
                <c:ptCount val="5"/>
                <c:pt idx="0">
                  <c:v>0.5714285714285714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6B-4733-A184-5622BD479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0764096"/>
        <c:axId val="-680771168"/>
      </c:barChart>
      <c:catAx>
        <c:axId val="-68076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771168"/>
        <c:crosses val="autoZero"/>
        <c:auto val="1"/>
        <c:lblAlgn val="ctr"/>
        <c:lblOffset val="100"/>
        <c:noMultiLvlLbl val="0"/>
      </c:catAx>
      <c:valAx>
        <c:axId val="-68077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76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citeko!$H$9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citeko!$I$8:$M$8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citeko!$I$9:$M$9</c:f>
              <c:numCache>
                <c:formatCode>General</c:formatCode>
                <c:ptCount val="5"/>
                <c:pt idx="0">
                  <c:v>0.60416666666666663</c:v>
                </c:pt>
                <c:pt idx="1">
                  <c:v>0.78125</c:v>
                </c:pt>
                <c:pt idx="2">
                  <c:v>0.6875</c:v>
                </c:pt>
                <c:pt idx="3">
                  <c:v>0.72916666666666663</c:v>
                </c:pt>
                <c:pt idx="4">
                  <c:v>0.77083333333333337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C2-4858-8DE9-259A1CFF1D9A}"/>
            </c:ext>
          </c:extLst>
        </c:ser>
        <c:ser>
          <c:idx val="1"/>
          <c:order val="1"/>
          <c:tx>
            <c:strRef>
              <c:f>citeko!$H$10</c:f>
              <c:strCache>
                <c:ptCount val="1"/>
                <c:pt idx="0">
                  <c:v>POD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citeko!$I$8:$M$8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citeko!$I$10:$M$10</c:f>
              <c:numCache>
                <c:formatCode>General</c:formatCode>
                <c:ptCount val="5"/>
                <c:pt idx="0">
                  <c:v>0.63888888888888884</c:v>
                </c:pt>
                <c:pt idx="1">
                  <c:v>0.80555555555555558</c:v>
                </c:pt>
                <c:pt idx="2">
                  <c:v>0.77777777777777779</c:v>
                </c:pt>
                <c:pt idx="3">
                  <c:v>0.77777777777777779</c:v>
                </c:pt>
                <c:pt idx="4">
                  <c:v>0.83333333333333337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C2-4858-8DE9-259A1CFF1D9A}"/>
            </c:ext>
          </c:extLst>
        </c:ser>
        <c:ser>
          <c:idx val="2"/>
          <c:order val="2"/>
          <c:tx>
            <c:strRef>
              <c:f>citeko!$H$11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citeko!$I$8:$M$8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citeko!$I$11:$M$11</c:f>
              <c:numCache>
                <c:formatCode>General</c:formatCode>
                <c:ptCount val="5"/>
                <c:pt idx="0">
                  <c:v>0.52083333333333337</c:v>
                </c:pt>
                <c:pt idx="1">
                  <c:v>0.32558139534883723</c:v>
                </c:pt>
                <c:pt idx="2">
                  <c:v>0.44</c:v>
                </c:pt>
                <c:pt idx="3">
                  <c:v>0.39130434782608697</c:v>
                </c:pt>
                <c:pt idx="4">
                  <c:v>0.34782608695652173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9C2-4858-8DE9-259A1CFF1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0768448"/>
        <c:axId val="-680763008"/>
      </c:barChart>
      <c:catAx>
        <c:axId val="-6807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763008"/>
        <c:crosses val="autoZero"/>
        <c:auto val="1"/>
        <c:lblAlgn val="ctr"/>
        <c:lblOffset val="100"/>
        <c:noMultiLvlLbl val="0"/>
      </c:catAx>
      <c:valAx>
        <c:axId val="-6807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76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CENGKARENG20FEB!$K$44</c:f>
              <c:strCache>
                <c:ptCount val="1"/>
                <c:pt idx="0">
                  <c:v>TANPA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CENGKARENG20FEB!$L$43:$P$43</c:f>
              <c:strCache>
                <c:ptCount val="5"/>
                <c:pt idx="0">
                  <c:v>Cengkareng</c:v>
                </c:pt>
                <c:pt idx="1">
                  <c:v>Ponbet</c:v>
                </c:pt>
                <c:pt idx="2">
                  <c:v>Kemayoran</c:v>
                </c:pt>
                <c:pt idx="3">
                  <c:v>Tj Periuk</c:v>
                </c:pt>
                <c:pt idx="4">
                  <c:v>Citeko</c:v>
                </c:pt>
              </c:strCache>
            </c:strRef>
          </c:cat>
          <c:val>
            <c:numRef>
              <c:f>CENGKARENG20FEB!$L$44:$P$44</c:f>
              <c:numCache>
                <c:formatCode>General</c:formatCode>
                <c:ptCount val="5"/>
                <c:pt idx="0">
                  <c:v>0.70833333333333337</c:v>
                </c:pt>
                <c:pt idx="1">
                  <c:v>0.66666666666666663</c:v>
                </c:pt>
                <c:pt idx="2">
                  <c:v>0.54166666666666663</c:v>
                </c:pt>
                <c:pt idx="3">
                  <c:v>0.54166666666666663</c:v>
                </c:pt>
                <c:pt idx="4">
                  <c:v>0.45833333333333331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15-47C7-B486-4E45DCB0DE6A}"/>
            </c:ext>
          </c:extLst>
        </c:ser>
        <c:ser>
          <c:idx val="1"/>
          <c:order val="1"/>
          <c:tx>
            <c:strRef>
              <c:f>CENGKARENG20FEB!$K$45</c:f>
              <c:strCache>
                <c:ptCount val="1"/>
                <c:pt idx="0">
                  <c:v>Z CAPPI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CENGKARENG20FEB!$L$43:$P$43</c:f>
              <c:strCache>
                <c:ptCount val="5"/>
                <c:pt idx="0">
                  <c:v>Cengkareng</c:v>
                </c:pt>
                <c:pt idx="1">
                  <c:v>Ponbet</c:v>
                </c:pt>
                <c:pt idx="2">
                  <c:v>Kemayoran</c:v>
                </c:pt>
                <c:pt idx="3">
                  <c:v>Tj Periuk</c:v>
                </c:pt>
                <c:pt idx="4">
                  <c:v>Citeko</c:v>
                </c:pt>
              </c:strCache>
            </c:strRef>
          </c:cat>
          <c:val>
            <c:numRef>
              <c:f>CENGKARENG20FEB!$L$45:$P$45</c:f>
              <c:numCache>
                <c:formatCode>General</c:formatCode>
                <c:ptCount val="5"/>
                <c:pt idx="0">
                  <c:v>0.95833333333333337</c:v>
                </c:pt>
                <c:pt idx="1">
                  <c:v>0.91666666666666663</c:v>
                </c:pt>
                <c:pt idx="2">
                  <c:v>0.75</c:v>
                </c:pt>
                <c:pt idx="3">
                  <c:v>0.75</c:v>
                </c:pt>
                <c:pt idx="4">
                  <c:v>0.54166666666666663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15-47C7-B486-4E45DCB0DE6A}"/>
            </c:ext>
          </c:extLst>
        </c:ser>
        <c:ser>
          <c:idx val="2"/>
          <c:order val="2"/>
          <c:tx>
            <c:strRef>
              <c:f>CENGKARENG20FEB!$K$46</c:f>
              <c:strCache>
                <c:ptCount val="1"/>
                <c:pt idx="0">
                  <c:v>Z PPI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CENGKARENG20FEB!$L$43:$P$43</c:f>
              <c:strCache>
                <c:ptCount val="5"/>
                <c:pt idx="0">
                  <c:v>Cengkareng</c:v>
                </c:pt>
                <c:pt idx="1">
                  <c:v>Ponbet</c:v>
                </c:pt>
                <c:pt idx="2">
                  <c:v>Kemayoran</c:v>
                </c:pt>
                <c:pt idx="3">
                  <c:v>Tj Periuk</c:v>
                </c:pt>
                <c:pt idx="4">
                  <c:v>Citeko</c:v>
                </c:pt>
              </c:strCache>
            </c:strRef>
          </c:cat>
          <c:val>
            <c:numRef>
              <c:f>CENGKARENG20FEB!$L$46:$P$46</c:f>
              <c:numCache>
                <c:formatCode>General</c:formatCode>
                <c:ptCount val="5"/>
                <c:pt idx="0">
                  <c:v>0.79166666666666663</c:v>
                </c:pt>
                <c:pt idx="1">
                  <c:v>0.75</c:v>
                </c:pt>
                <c:pt idx="2">
                  <c:v>0.66666666666666663</c:v>
                </c:pt>
                <c:pt idx="3">
                  <c:v>0.625</c:v>
                </c:pt>
                <c:pt idx="4">
                  <c:v>0.54166666666666663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15-47C7-B486-4E45DCB0DE6A}"/>
            </c:ext>
          </c:extLst>
        </c:ser>
        <c:ser>
          <c:idx val="3"/>
          <c:order val="3"/>
          <c:tx>
            <c:strRef>
              <c:f>CENGKARENG20FEB!$K$47</c:f>
              <c:strCache>
                <c:ptCount val="1"/>
                <c:pt idx="0">
                  <c:v>V PPI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CENGKARENG20FEB!$L$43:$P$43</c:f>
              <c:strCache>
                <c:ptCount val="5"/>
                <c:pt idx="0">
                  <c:v>Cengkareng</c:v>
                </c:pt>
                <c:pt idx="1">
                  <c:v>Ponbet</c:v>
                </c:pt>
                <c:pt idx="2">
                  <c:v>Kemayoran</c:v>
                </c:pt>
                <c:pt idx="3">
                  <c:v>Tj Periuk</c:v>
                </c:pt>
                <c:pt idx="4">
                  <c:v>Citeko</c:v>
                </c:pt>
              </c:strCache>
            </c:strRef>
          </c:cat>
          <c:val>
            <c:numRef>
              <c:f>CENGKARENG20FEB!$L$47:$P$47</c:f>
              <c:numCache>
                <c:formatCode>General</c:formatCode>
                <c:ptCount val="5"/>
                <c:pt idx="0">
                  <c:v>0.875</c:v>
                </c:pt>
                <c:pt idx="1">
                  <c:v>0.79166666666666663</c:v>
                </c:pt>
                <c:pt idx="2">
                  <c:v>0.58333333333333337</c:v>
                </c:pt>
                <c:pt idx="3">
                  <c:v>0.625</c:v>
                </c:pt>
                <c:pt idx="4">
                  <c:v>0.53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415-47C7-B486-4E45DCB0DE6A}"/>
            </c:ext>
          </c:extLst>
        </c:ser>
        <c:ser>
          <c:idx val="4"/>
          <c:order val="4"/>
          <c:tx>
            <c:strRef>
              <c:f>CENGKARENG20FEB!$K$48</c:f>
              <c:strCache>
                <c:ptCount val="1"/>
                <c:pt idx="0">
                  <c:v>Z &amp; V PPI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CENGKARENG20FEB!$L$43:$P$43</c:f>
              <c:strCache>
                <c:ptCount val="5"/>
                <c:pt idx="0">
                  <c:v>Cengkareng</c:v>
                </c:pt>
                <c:pt idx="1">
                  <c:v>Ponbet</c:v>
                </c:pt>
                <c:pt idx="2">
                  <c:v>Kemayoran</c:v>
                </c:pt>
                <c:pt idx="3">
                  <c:v>Tj Periuk</c:v>
                </c:pt>
                <c:pt idx="4">
                  <c:v>Citeko</c:v>
                </c:pt>
              </c:strCache>
            </c:strRef>
          </c:cat>
          <c:val>
            <c:numRef>
              <c:f>CENGKARENG20FEB!$L$48:$P$48</c:f>
              <c:numCache>
                <c:formatCode>General</c:formatCode>
                <c:ptCount val="5"/>
                <c:pt idx="0">
                  <c:v>0.95833333333333337</c:v>
                </c:pt>
                <c:pt idx="1">
                  <c:v>0.83333333333333337</c:v>
                </c:pt>
                <c:pt idx="2">
                  <c:v>0.83333333333333337</c:v>
                </c:pt>
                <c:pt idx="3">
                  <c:v>0.66666666666666663</c:v>
                </c:pt>
                <c:pt idx="4">
                  <c:v>0.54166666666666663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415-47C7-B486-4E45DCB0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3140176"/>
        <c:axId val="-683133648"/>
      </c:barChart>
      <c:catAx>
        <c:axId val="-68314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33648"/>
        <c:crosses val="autoZero"/>
        <c:auto val="1"/>
        <c:lblAlgn val="ctr"/>
        <c:lblOffset val="100"/>
        <c:noMultiLvlLbl val="0"/>
      </c:catAx>
      <c:valAx>
        <c:axId val="-68313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cengk!$H$9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cengk!$I$10:$M$10</c:f>
              <c:numCache>
                <c:formatCode>General</c:formatCode>
                <c:ptCount val="5"/>
                <c:pt idx="0">
                  <c:v>0.76470588235294112</c:v>
                </c:pt>
                <c:pt idx="1">
                  <c:v>0.88235294117647056</c:v>
                </c:pt>
                <c:pt idx="2">
                  <c:v>0.82352941176470584</c:v>
                </c:pt>
                <c:pt idx="3">
                  <c:v>0.88235294117647056</c:v>
                </c:pt>
                <c:pt idx="4">
                  <c:v>0.94117647058823528</c:v>
                </c:pt>
              </c:numCache>
            </c:numRef>
          </c:cat>
          <c:val>
            <c:numRef>
              <c:f>cengk!$I$9:$M$9</c:f>
              <c:numCache>
                <c:formatCode>General</c:formatCode>
                <c:ptCount val="5"/>
                <c:pt idx="0">
                  <c:v>0.72916666666666663</c:v>
                </c:pt>
                <c:pt idx="1">
                  <c:v>0.85416666666666663</c:v>
                </c:pt>
                <c:pt idx="2">
                  <c:v>0.76041666666666663</c:v>
                </c:pt>
                <c:pt idx="3">
                  <c:v>0.80208333333333337</c:v>
                </c:pt>
                <c:pt idx="4">
                  <c:v>0.84375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5F-47F2-9EBA-FF290F2CBBE2}"/>
            </c:ext>
          </c:extLst>
        </c:ser>
        <c:ser>
          <c:idx val="1"/>
          <c:order val="1"/>
          <c:tx>
            <c:strRef>
              <c:f>cengk!$H$10</c:f>
              <c:strCache>
                <c:ptCount val="1"/>
                <c:pt idx="0">
                  <c:v>POD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cengk!$I$10:$M$10</c:f>
              <c:numCache>
                <c:formatCode>General</c:formatCode>
                <c:ptCount val="5"/>
                <c:pt idx="0">
                  <c:v>0.76470588235294112</c:v>
                </c:pt>
                <c:pt idx="1">
                  <c:v>0.88235294117647056</c:v>
                </c:pt>
                <c:pt idx="2">
                  <c:v>0.82352941176470584</c:v>
                </c:pt>
                <c:pt idx="3">
                  <c:v>0.88235294117647056</c:v>
                </c:pt>
                <c:pt idx="4">
                  <c:v>0.94117647058823528</c:v>
                </c:pt>
              </c:numCache>
            </c:numRef>
          </c:cat>
          <c:val>
            <c:numRef>
              <c:f>cengk!$I$10:$M$10</c:f>
              <c:numCache>
                <c:formatCode>General</c:formatCode>
                <c:ptCount val="5"/>
                <c:pt idx="0">
                  <c:v>0.76470588235294112</c:v>
                </c:pt>
                <c:pt idx="1">
                  <c:v>0.88235294117647056</c:v>
                </c:pt>
                <c:pt idx="2">
                  <c:v>0.82352941176470584</c:v>
                </c:pt>
                <c:pt idx="3">
                  <c:v>0.88235294117647056</c:v>
                </c:pt>
                <c:pt idx="4">
                  <c:v>0.94117647058823528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5F-47F2-9EBA-FF290F2CBBE2}"/>
            </c:ext>
          </c:extLst>
        </c:ser>
        <c:ser>
          <c:idx val="2"/>
          <c:order val="2"/>
          <c:tx>
            <c:strRef>
              <c:f>cengk!$H$11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cengk!$I$10:$M$10</c:f>
              <c:numCache>
                <c:formatCode>General</c:formatCode>
                <c:ptCount val="5"/>
                <c:pt idx="0">
                  <c:v>0.76470588235294112</c:v>
                </c:pt>
                <c:pt idx="1">
                  <c:v>0.88235294117647056</c:v>
                </c:pt>
                <c:pt idx="2">
                  <c:v>0.82352941176470584</c:v>
                </c:pt>
                <c:pt idx="3">
                  <c:v>0.88235294117647056</c:v>
                </c:pt>
                <c:pt idx="4">
                  <c:v>0.94117647058823528</c:v>
                </c:pt>
              </c:numCache>
            </c:numRef>
          </c:cat>
          <c:val>
            <c:numRef>
              <c:f>cengk!$I$11:$M$11</c:f>
              <c:numCache>
                <c:formatCode>General</c:formatCode>
                <c:ptCount val="5"/>
                <c:pt idx="0">
                  <c:v>0.62857142857142856</c:v>
                </c:pt>
                <c:pt idx="1">
                  <c:v>0.44444444444444442</c:v>
                </c:pt>
                <c:pt idx="2">
                  <c:v>0.58823529411764708</c:v>
                </c:pt>
                <c:pt idx="3">
                  <c:v>0.53125</c:v>
                </c:pt>
                <c:pt idx="4">
                  <c:v>0.46666666666666667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5F-47F2-9EBA-FF290F2CB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0760832"/>
        <c:axId val="-680774432"/>
      </c:barChart>
      <c:catAx>
        <c:axId val="-68076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774432"/>
        <c:crosses val="autoZero"/>
        <c:auto val="1"/>
        <c:lblAlgn val="ctr"/>
        <c:lblOffset val="100"/>
        <c:noMultiLvlLbl val="0"/>
      </c:catAx>
      <c:valAx>
        <c:axId val="-68077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76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CITEKO20FEB!$B$47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CITEKO20FEB!$A$48:$A$56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CITEKO20FEB!$B$48:$B$56</c:f>
              <c:numCache>
                <c:formatCode>General</c:formatCode>
                <c:ptCount val="9"/>
                <c:pt idx="0">
                  <c:v>0</c:v>
                </c:pt>
                <c:pt idx="1">
                  <c:v>10.199999999999999</c:v>
                </c:pt>
                <c:pt idx="2" formatCode="#,##0">
                  <c:v>21.9</c:v>
                </c:pt>
                <c:pt idx="3">
                  <c:v>22</c:v>
                </c:pt>
                <c:pt idx="4">
                  <c:v>22</c:v>
                </c:pt>
                <c:pt idx="5">
                  <c:v>22.5</c:v>
                </c:pt>
                <c:pt idx="6">
                  <c:v>22.7</c:v>
                </c:pt>
                <c:pt idx="7">
                  <c:v>27</c:v>
                </c:pt>
                <c:pt idx="8">
                  <c:v>32.200000000000003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26-4833-A837-4CDACE5348BC}"/>
            </c:ext>
          </c:extLst>
        </c:ser>
        <c:ser>
          <c:idx val="1"/>
          <c:order val="1"/>
          <c:tx>
            <c:strRef>
              <c:f>CITEKO20FEB!$C$47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CITEKO20FEB!$A$48:$A$56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CITEKO20FEB!$C$48:$C$56</c:f>
              <c:numCache>
                <c:formatCode>General</c:formatCode>
                <c:ptCount val="9"/>
                <c:pt idx="0">
                  <c:v>0</c:v>
                </c:pt>
                <c:pt idx="1">
                  <c:v>0.18733414900000001</c:v>
                </c:pt>
                <c:pt idx="2" formatCode="#,##0">
                  <c:v>0.45034684899999999</c:v>
                </c:pt>
                <c:pt idx="3">
                  <c:v>7.4894919459999993</c:v>
                </c:pt>
                <c:pt idx="4">
                  <c:v>12.728252178999998</c:v>
                </c:pt>
                <c:pt idx="5">
                  <c:v>13.801609761999998</c:v>
                </c:pt>
                <c:pt idx="6">
                  <c:v>16.416291006999998</c:v>
                </c:pt>
                <c:pt idx="7">
                  <c:v>24.935970077</c:v>
                </c:pt>
                <c:pt idx="8">
                  <c:v>31.485696563999998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26-4833-A837-4CDACE5348BC}"/>
            </c:ext>
          </c:extLst>
        </c:ser>
        <c:ser>
          <c:idx val="2"/>
          <c:order val="2"/>
          <c:tx>
            <c:strRef>
              <c:f>CITEKO20FEB!$D$47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CITEKO20FEB!$A$48:$A$56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CITEKO20FEB!$D$48:$D$56</c:f>
              <c:numCache>
                <c:formatCode>General</c:formatCode>
                <c:ptCount val="9"/>
                <c:pt idx="0">
                  <c:v>0</c:v>
                </c:pt>
                <c:pt idx="1">
                  <c:v>0.10908351200000001</c:v>
                </c:pt>
                <c:pt idx="2" formatCode="#,##0">
                  <c:v>0.88331221800000004</c:v>
                </c:pt>
                <c:pt idx="3">
                  <c:v>3.6454929109999998</c:v>
                </c:pt>
                <c:pt idx="4">
                  <c:v>14.943699933</c:v>
                </c:pt>
                <c:pt idx="5">
                  <c:v>19.377348042999998</c:v>
                </c:pt>
                <c:pt idx="6">
                  <c:v>19.809802152</c:v>
                </c:pt>
                <c:pt idx="7">
                  <c:v>22.358408548</c:v>
                </c:pt>
                <c:pt idx="8">
                  <c:v>23.202365972999999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26-4833-A837-4CDACE5348BC}"/>
            </c:ext>
          </c:extLst>
        </c:ser>
        <c:ser>
          <c:idx val="3"/>
          <c:order val="3"/>
          <c:tx>
            <c:strRef>
              <c:f>CITEKO20FEB!$E$47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CITEKO20FEB!$A$48:$A$56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CITEKO20FEB!$E$48:$E$56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0.25557169200000002</c:v>
                </c:pt>
                <c:pt idx="3">
                  <c:v>5.5967155640000001</c:v>
                </c:pt>
                <c:pt idx="4">
                  <c:v>19.375574464</c:v>
                </c:pt>
                <c:pt idx="5">
                  <c:v>23.273119325000003</c:v>
                </c:pt>
                <c:pt idx="6">
                  <c:v>25.87119233</c:v>
                </c:pt>
                <c:pt idx="7">
                  <c:v>39.254430168999995</c:v>
                </c:pt>
                <c:pt idx="8">
                  <c:v>43.744515770999996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726-4833-A837-4CDACE5348BC}"/>
            </c:ext>
          </c:extLst>
        </c:ser>
        <c:ser>
          <c:idx val="4"/>
          <c:order val="4"/>
          <c:tx>
            <c:strRef>
              <c:f>CITEKO20FEB!$F$47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CITEKO20FEB!$A$48:$A$56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CITEKO20FEB!$F$48:$F$56</c:f>
              <c:numCache>
                <c:formatCode>General</c:formatCode>
                <c:ptCount val="9"/>
                <c:pt idx="0">
                  <c:v>0</c:v>
                </c:pt>
                <c:pt idx="1">
                  <c:v>6.3131984000000002E-2</c:v>
                </c:pt>
                <c:pt idx="2" formatCode="#,##0">
                  <c:v>1.780218367</c:v>
                </c:pt>
                <c:pt idx="3">
                  <c:v>8.7958978390000002</c:v>
                </c:pt>
                <c:pt idx="4">
                  <c:v>30.286082146000002</c:v>
                </c:pt>
                <c:pt idx="5">
                  <c:v>32.700988647999999</c:v>
                </c:pt>
                <c:pt idx="6">
                  <c:v>37.758685944</c:v>
                </c:pt>
                <c:pt idx="7">
                  <c:v>43.971858855999997</c:v>
                </c:pt>
                <c:pt idx="8">
                  <c:v>49.048595305999996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726-4833-A837-4CDACE5348BC}"/>
            </c:ext>
          </c:extLst>
        </c:ser>
        <c:ser>
          <c:idx val="5"/>
          <c:order val="5"/>
          <c:tx>
            <c:strRef>
              <c:f>CITEKO20FEB!$G$47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CITEKO20FEB!$A$48:$A$56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CITEKO20FEB!$G$48:$G$56</c:f>
              <c:numCache>
                <c:formatCode>General</c:formatCode>
                <c:ptCount val="9"/>
                <c:pt idx="0">
                  <c:v>0</c:v>
                </c:pt>
                <c:pt idx="1">
                  <c:v>5.4840447E-2</c:v>
                </c:pt>
                <c:pt idx="2" formatCode="#,##0">
                  <c:v>0.52748304099999999</c:v>
                </c:pt>
                <c:pt idx="3">
                  <c:v>6.0963022089999992</c:v>
                </c:pt>
                <c:pt idx="4">
                  <c:v>12.279789207</c:v>
                </c:pt>
                <c:pt idx="5">
                  <c:v>21.208811281000003</c:v>
                </c:pt>
                <c:pt idx="6">
                  <c:v>28.772661684000003</c:v>
                </c:pt>
                <c:pt idx="7">
                  <c:v>32.618920801000002</c:v>
                </c:pt>
                <c:pt idx="8">
                  <c:v>39.767135617000001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726-4833-A837-4CDACE534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3143440"/>
        <c:axId val="-683141264"/>
      </c:lineChart>
      <c:catAx>
        <c:axId val="-68314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Jam</a:t>
                </a:r>
                <a:r>
                  <a:rPr lang="id-ID" baseline="0"/>
                  <a:t> (UTC)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41264"/>
        <c:crosses val="autoZero"/>
        <c:auto val="1"/>
        <c:lblAlgn val="ctr"/>
        <c:lblOffset val="100"/>
        <c:noMultiLvlLbl val="0"/>
      </c:catAx>
      <c:valAx>
        <c:axId val="-68314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Curah</a:t>
                </a:r>
                <a:r>
                  <a:rPr lang="id-ID" baseline="0"/>
                  <a:t> Hujan (mm)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4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CITEKO20FEB!$P$29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CITEKO20FEB!$Q$28:$U$28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CITEKO20FEB!$Q$29:$U$29</c:f>
              <c:numCache>
                <c:formatCode>General</c:formatCode>
                <c:ptCount val="5"/>
                <c:pt idx="0">
                  <c:v>0.45833333333333331</c:v>
                </c:pt>
                <c:pt idx="1">
                  <c:v>0.54166666666666663</c:v>
                </c:pt>
                <c:pt idx="2">
                  <c:v>0.54166666666666663</c:v>
                </c:pt>
                <c:pt idx="3">
                  <c:v>0.58333333333333337</c:v>
                </c:pt>
                <c:pt idx="4">
                  <c:v>0.54166666666666663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7C-4633-A348-445903DCF39B}"/>
            </c:ext>
          </c:extLst>
        </c:ser>
        <c:ser>
          <c:idx val="1"/>
          <c:order val="1"/>
          <c:tx>
            <c:strRef>
              <c:f>CITEKO20FEB!$P$30</c:f>
              <c:strCache>
                <c:ptCount val="1"/>
                <c:pt idx="0">
                  <c:v>POD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CITEKO20FEB!$Q$28:$U$28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CITEKO20FEB!$Q$30:$U$30</c:f>
              <c:numCache>
                <c:formatCode>General</c:formatCode>
                <c:ptCount val="5"/>
                <c:pt idx="0">
                  <c:v>0.6470588235294118</c:v>
                </c:pt>
                <c:pt idx="1">
                  <c:v>0.70588235294117652</c:v>
                </c:pt>
                <c:pt idx="2">
                  <c:v>0.70588235294117652</c:v>
                </c:pt>
                <c:pt idx="3">
                  <c:v>0.76470588235294112</c:v>
                </c:pt>
                <c:pt idx="4">
                  <c:v>0.76470588235294112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7C-4633-A348-445903DCF39B}"/>
            </c:ext>
          </c:extLst>
        </c:ser>
        <c:ser>
          <c:idx val="2"/>
          <c:order val="2"/>
          <c:tx>
            <c:strRef>
              <c:f>CITEKO20FEB!$P$31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CITEKO20FEB!$Q$28:$U$28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CITEKO20FEB!$Q$31:$U$31</c:f>
              <c:numCache>
                <c:formatCode>General</c:formatCode>
                <c:ptCount val="5"/>
                <c:pt idx="0">
                  <c:v>0.3888888888888889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0.31578947368421051</c:v>
                </c:pt>
                <c:pt idx="4">
                  <c:v>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7C-4633-A348-445903DCF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3139088"/>
        <c:axId val="-683138544"/>
      </c:barChart>
      <c:catAx>
        <c:axId val="-68313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38544"/>
        <c:crosses val="autoZero"/>
        <c:auto val="1"/>
        <c:lblAlgn val="ctr"/>
        <c:lblOffset val="100"/>
        <c:noMultiLvlLbl val="0"/>
      </c:catAx>
      <c:valAx>
        <c:axId val="-68313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3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musim20feb!$H$9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musim20feb!$I$8:$M$8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musim20feb!$I$9:$M$9</c:f>
              <c:numCache>
                <c:formatCode>General</c:formatCode>
                <c:ptCount val="5"/>
                <c:pt idx="0">
                  <c:v>0.62037037037037035</c:v>
                </c:pt>
                <c:pt idx="1">
                  <c:v>0.81481481481481477</c:v>
                </c:pt>
                <c:pt idx="2">
                  <c:v>0.71296296296296291</c:v>
                </c:pt>
                <c:pt idx="3">
                  <c:v>0.75</c:v>
                </c:pt>
                <c:pt idx="4">
                  <c:v>0.80555555555555558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FE-4BF2-9431-8A341F5543B9}"/>
            </c:ext>
          </c:extLst>
        </c:ser>
        <c:ser>
          <c:idx val="1"/>
          <c:order val="1"/>
          <c:tx>
            <c:strRef>
              <c:f>musim20feb!$H$10</c:f>
              <c:strCache>
                <c:ptCount val="1"/>
                <c:pt idx="0">
                  <c:v>POD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musim20feb!$I$8:$M$8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musim20feb!$I$10:$M$10</c:f>
              <c:numCache>
                <c:formatCode>General</c:formatCode>
                <c:ptCount val="5"/>
                <c:pt idx="0">
                  <c:v>0.7</c:v>
                </c:pt>
                <c:pt idx="1">
                  <c:v>0.88</c:v>
                </c:pt>
                <c:pt idx="2">
                  <c:v>0.82</c:v>
                </c:pt>
                <c:pt idx="3">
                  <c:v>0.86</c:v>
                </c:pt>
                <c:pt idx="4">
                  <c:v>0.88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FE-4BF2-9431-8A341F5543B9}"/>
            </c:ext>
          </c:extLst>
        </c:ser>
        <c:ser>
          <c:idx val="2"/>
          <c:order val="2"/>
          <c:tx>
            <c:strRef>
              <c:f>musim20feb!$H$11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musim20feb!$I$8:$M$8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musim20feb!$I$11:$M$11</c:f>
              <c:numCache>
                <c:formatCode>General</c:formatCode>
                <c:ptCount val="5"/>
                <c:pt idx="0">
                  <c:v>0.42622950819672129</c:v>
                </c:pt>
                <c:pt idx="1">
                  <c:v>0.2413793103448276</c:v>
                </c:pt>
                <c:pt idx="2">
                  <c:v>0.34920634920634919</c:v>
                </c:pt>
                <c:pt idx="3">
                  <c:v>0.31746031746031744</c:v>
                </c:pt>
                <c:pt idx="4">
                  <c:v>0.25423728813559321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FE-4BF2-9431-8A341F55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3137456"/>
        <c:axId val="-683136368"/>
      </c:barChart>
      <c:catAx>
        <c:axId val="-68313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36368"/>
        <c:crosses val="autoZero"/>
        <c:auto val="1"/>
        <c:lblAlgn val="ctr"/>
        <c:lblOffset val="100"/>
        <c:noMultiLvlLbl val="0"/>
      </c:catAx>
      <c:valAx>
        <c:axId val="-68313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3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PERIUK20FEB!$B$47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PERIUK20FEB!$A$48:$A$56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PERIUK20FEB!$B$48:$B$56</c:f>
              <c:numCache>
                <c:formatCode>General</c:formatCode>
                <c:ptCount val="9"/>
                <c:pt idx="0">
                  <c:v>0</c:v>
                </c:pt>
                <c:pt idx="1">
                  <c:v>17.600000000000001</c:v>
                </c:pt>
                <c:pt idx="2" formatCode="#,##0">
                  <c:v>30.5</c:v>
                </c:pt>
                <c:pt idx="3">
                  <c:v>31.8</c:v>
                </c:pt>
                <c:pt idx="4">
                  <c:v>31.8</c:v>
                </c:pt>
                <c:pt idx="5">
                  <c:v>31.8</c:v>
                </c:pt>
                <c:pt idx="6">
                  <c:v>33.1</c:v>
                </c:pt>
                <c:pt idx="7">
                  <c:v>63.1</c:v>
                </c:pt>
                <c:pt idx="8">
                  <c:v>117.2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8D-4EF1-9ACD-92E9FC0466C3}"/>
            </c:ext>
          </c:extLst>
        </c:ser>
        <c:ser>
          <c:idx val="1"/>
          <c:order val="1"/>
          <c:tx>
            <c:strRef>
              <c:f>PERIUK20FEB!$C$47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PERIUK20FEB!$A$48:$A$56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PERIUK20FEB!$C$48:$C$56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 formatCode="#,##0">
                  <c:v>4.0678343769999996</c:v>
                </c:pt>
                <c:pt idx="3">
                  <c:v>4.0678343769999996</c:v>
                </c:pt>
                <c:pt idx="4">
                  <c:v>4.0678343769999996</c:v>
                </c:pt>
                <c:pt idx="5">
                  <c:v>4.5889983169999997</c:v>
                </c:pt>
                <c:pt idx="6">
                  <c:v>8.5889983169999997</c:v>
                </c:pt>
                <c:pt idx="7">
                  <c:v>24.469684123</c:v>
                </c:pt>
                <c:pt idx="8">
                  <c:v>38.700179576000004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8D-4EF1-9ACD-92E9FC0466C3}"/>
            </c:ext>
          </c:extLst>
        </c:ser>
        <c:ser>
          <c:idx val="2"/>
          <c:order val="2"/>
          <c:tx>
            <c:strRef>
              <c:f>PERIUK20FEB!$D$47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PERIUK20FEB!$A$48:$A$56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PERIUK20FEB!$D$48:$D$56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 formatCode="#,##0">
                  <c:v>19.899999999999999</c:v>
                </c:pt>
                <c:pt idx="3">
                  <c:v>20.9</c:v>
                </c:pt>
                <c:pt idx="4">
                  <c:v>20.9</c:v>
                </c:pt>
                <c:pt idx="5">
                  <c:v>20.9</c:v>
                </c:pt>
                <c:pt idx="6">
                  <c:v>20.9</c:v>
                </c:pt>
                <c:pt idx="7">
                  <c:v>31.9</c:v>
                </c:pt>
                <c:pt idx="8">
                  <c:v>52.9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98D-4EF1-9ACD-92E9FC0466C3}"/>
            </c:ext>
          </c:extLst>
        </c:ser>
        <c:ser>
          <c:idx val="3"/>
          <c:order val="3"/>
          <c:tx>
            <c:strRef>
              <c:f>PERIUK20FEB!$E$47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PERIUK20FEB!$A$48:$A$56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PERIUK20FEB!$E$48:$E$56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 formatCode="#,##0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17</c:v>
                </c:pt>
                <c:pt idx="7">
                  <c:v>30</c:v>
                </c:pt>
                <c:pt idx="8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98D-4EF1-9ACD-92E9FC0466C3}"/>
            </c:ext>
          </c:extLst>
        </c:ser>
        <c:ser>
          <c:idx val="4"/>
          <c:order val="4"/>
          <c:tx>
            <c:strRef>
              <c:f>PERIUK20FEB!$F$47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PERIUK20FEB!$A$48:$A$56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PERIUK20FEB!$F$48:$F$56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 formatCode="#,##0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18</c:v>
                </c:pt>
                <c:pt idx="7">
                  <c:v>29</c:v>
                </c:pt>
                <c:pt idx="8">
                  <c:v>50.5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98D-4EF1-9ACD-92E9FC0466C3}"/>
            </c:ext>
          </c:extLst>
        </c:ser>
        <c:ser>
          <c:idx val="5"/>
          <c:order val="5"/>
          <c:tx>
            <c:strRef>
              <c:f>PERIUK20FEB!$G$47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PERIUK20FEB!$A$48:$A$56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PERIUK20FEB!$G$48:$G$56</c:f>
              <c:numCache>
                <c:formatCode>General</c:formatCode>
                <c:ptCount val="9"/>
                <c:pt idx="0">
                  <c:v>0</c:v>
                </c:pt>
                <c:pt idx="1">
                  <c:v>4.9000000000000004</c:v>
                </c:pt>
                <c:pt idx="2" formatCode="#,##0">
                  <c:v>17.600000000000001</c:v>
                </c:pt>
                <c:pt idx="3">
                  <c:v>17.600000000000001</c:v>
                </c:pt>
                <c:pt idx="4">
                  <c:v>17.600000000000001</c:v>
                </c:pt>
                <c:pt idx="5">
                  <c:v>17.600000000000001</c:v>
                </c:pt>
                <c:pt idx="6">
                  <c:v>19.600000000000001</c:v>
                </c:pt>
                <c:pt idx="7">
                  <c:v>30.200000000000003</c:v>
                </c:pt>
                <c:pt idx="8">
                  <c:v>49.1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98D-4EF1-9ACD-92E9FC046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3138000"/>
        <c:axId val="-683144528"/>
      </c:lineChart>
      <c:catAx>
        <c:axId val="-683138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Jam</a:t>
                </a:r>
                <a:r>
                  <a:rPr lang="id-ID" baseline="0"/>
                  <a:t> (UTC)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44528"/>
        <c:crosses val="autoZero"/>
        <c:auto val="1"/>
        <c:lblAlgn val="ctr"/>
        <c:lblOffset val="100"/>
        <c:noMultiLvlLbl val="0"/>
      </c:catAx>
      <c:valAx>
        <c:axId val="-68314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Curah</a:t>
                </a:r>
                <a:r>
                  <a:rPr lang="id-ID" baseline="0"/>
                  <a:t> Hujan (mm)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3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KEMAYORAN20FEB!$B$47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KEMAYORAN20FEB!$A$48:$A$56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KEMAYORAN20FEB!$B$48:$B$56</c:f>
              <c:numCache>
                <c:formatCode>General</c:formatCode>
                <c:ptCount val="9"/>
                <c:pt idx="0">
                  <c:v>0</c:v>
                </c:pt>
                <c:pt idx="1">
                  <c:v>10.5</c:v>
                </c:pt>
                <c:pt idx="2" formatCode="#,##0">
                  <c:v>46.5</c:v>
                </c:pt>
                <c:pt idx="3">
                  <c:v>49.5</c:v>
                </c:pt>
                <c:pt idx="4">
                  <c:v>49.5</c:v>
                </c:pt>
                <c:pt idx="5">
                  <c:v>49.5</c:v>
                </c:pt>
                <c:pt idx="6">
                  <c:v>49.5</c:v>
                </c:pt>
                <c:pt idx="7">
                  <c:v>79.5</c:v>
                </c:pt>
                <c:pt idx="8">
                  <c:v>180.2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CB-419B-9065-2CBFC1FBF47A}"/>
            </c:ext>
          </c:extLst>
        </c:ser>
        <c:ser>
          <c:idx val="1"/>
          <c:order val="1"/>
          <c:tx>
            <c:strRef>
              <c:f>KEMAYORAN20FEB!$C$47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KEMAYORAN20FEB!$A$48:$A$56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KEMAYORAN20FEB!$C$48:$C$56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 formatCode="#,##0">
                  <c:v>6.7</c:v>
                </c:pt>
                <c:pt idx="3">
                  <c:v>8.6999999999999993</c:v>
                </c:pt>
                <c:pt idx="4">
                  <c:v>11.7</c:v>
                </c:pt>
                <c:pt idx="5">
                  <c:v>11.7</c:v>
                </c:pt>
                <c:pt idx="6">
                  <c:v>11.7</c:v>
                </c:pt>
                <c:pt idx="7">
                  <c:v>20.7</c:v>
                </c:pt>
                <c:pt idx="8">
                  <c:v>27.7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CB-419B-9065-2CBFC1FBF47A}"/>
            </c:ext>
          </c:extLst>
        </c:ser>
        <c:ser>
          <c:idx val="2"/>
          <c:order val="2"/>
          <c:tx>
            <c:strRef>
              <c:f>KEMAYORAN20FEB!$D$47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KEMAYORAN20FEB!$A$48:$A$56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KEMAYORAN20FEB!$D$48:$D$56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 formatCode="#,##0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27</c:v>
                </c:pt>
                <c:pt idx="8">
                  <c:v>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FCB-419B-9065-2CBFC1FBF47A}"/>
            </c:ext>
          </c:extLst>
        </c:ser>
        <c:ser>
          <c:idx val="3"/>
          <c:order val="3"/>
          <c:tx>
            <c:strRef>
              <c:f>KEMAYORAN20FEB!$E$47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KEMAYORAN20FEB!$A$48:$A$56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KEMAYORAN20FEB!$E$48:$E$56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 formatCode="#,##0">
                  <c:v>14</c:v>
                </c:pt>
                <c:pt idx="3">
                  <c:v>21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36</c:v>
                </c:pt>
                <c:pt idx="8">
                  <c:v>42.3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FCB-419B-9065-2CBFC1FBF47A}"/>
            </c:ext>
          </c:extLst>
        </c:ser>
        <c:ser>
          <c:idx val="4"/>
          <c:order val="4"/>
          <c:tx>
            <c:strRef>
              <c:f>KEMAYORAN20FEB!$F$47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KEMAYORAN20FEB!$A$48:$A$56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KEMAYORAN20FEB!$F$48:$F$56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 formatCode="#,##0">
                  <c:v>14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33.799999999999997</c:v>
                </c:pt>
                <c:pt idx="8">
                  <c:v>40.799999999999997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FCB-419B-9065-2CBFC1FBF47A}"/>
            </c:ext>
          </c:extLst>
        </c:ser>
        <c:ser>
          <c:idx val="5"/>
          <c:order val="5"/>
          <c:tx>
            <c:strRef>
              <c:f>KEMAYORAN20FEB!$G$47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KEMAYORAN20FEB!$A$48:$A$56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KEMAYORAN20FEB!$G$48:$G$56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 formatCode="#,##0">
                  <c:v>20</c:v>
                </c:pt>
                <c:pt idx="3">
                  <c:v>21.6</c:v>
                </c:pt>
                <c:pt idx="4">
                  <c:v>21.6</c:v>
                </c:pt>
                <c:pt idx="5">
                  <c:v>21.6</c:v>
                </c:pt>
                <c:pt idx="6">
                  <c:v>21.6</c:v>
                </c:pt>
                <c:pt idx="7">
                  <c:v>33.6</c:v>
                </c:pt>
                <c:pt idx="8">
                  <c:v>39.6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FCB-419B-9065-2CBFC1FB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3135280"/>
        <c:axId val="-683134736"/>
      </c:lineChart>
      <c:catAx>
        <c:axId val="-68313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34736"/>
        <c:crosses val="autoZero"/>
        <c:auto val="1"/>
        <c:lblAlgn val="ctr"/>
        <c:lblOffset val="100"/>
        <c:noMultiLvlLbl val="0"/>
      </c:catAx>
      <c:valAx>
        <c:axId val="-68313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3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20</a:t>
            </a:r>
            <a:r>
              <a:rPr lang="id-ID" baseline="0"/>
              <a:t> Februari 2017</a:t>
            </a:r>
            <a:endParaRPr lang="id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PONBET20FEB!$B$47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PONBET20FEB!$A$48:$A$56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PONBET20FEB!$B$48:$B$56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3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90-4803-AB25-C6B4E8EF354E}"/>
            </c:ext>
          </c:extLst>
        </c:ser>
        <c:ser>
          <c:idx val="1"/>
          <c:order val="1"/>
          <c:tx>
            <c:strRef>
              <c:f>PONBET20FEB!$C$47</c:f>
              <c:strCache>
                <c:ptCount val="1"/>
                <c:pt idx="0">
                  <c:v>NON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PONBET20FEB!$A$48:$A$56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PONBET20FEB!$C$48:$C$56</c:f>
              <c:numCache>
                <c:formatCode>General</c:formatCode>
                <c:ptCount val="9"/>
                <c:pt idx="0">
                  <c:v>0</c:v>
                </c:pt>
                <c:pt idx="1">
                  <c:v>0.80062007899999998</c:v>
                </c:pt>
                <c:pt idx="2" formatCode="#,##0">
                  <c:v>2.749479317</c:v>
                </c:pt>
                <c:pt idx="3">
                  <c:v>3.2159008330000001</c:v>
                </c:pt>
                <c:pt idx="4">
                  <c:v>11.51480153</c:v>
                </c:pt>
                <c:pt idx="5">
                  <c:v>14.655014543</c:v>
                </c:pt>
                <c:pt idx="6">
                  <c:v>14.655014543</c:v>
                </c:pt>
                <c:pt idx="7">
                  <c:v>14.655014543</c:v>
                </c:pt>
                <c:pt idx="8">
                  <c:v>14.655014543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90-4803-AB25-C6B4E8EF354E}"/>
            </c:ext>
          </c:extLst>
        </c:ser>
        <c:ser>
          <c:idx val="2"/>
          <c:order val="2"/>
          <c:tx>
            <c:strRef>
              <c:f>PONBET20FEB!$D$47</c:f>
              <c:strCache>
                <c:ptCount val="1"/>
                <c:pt idx="0">
                  <c:v>CAPPI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PONBET20FEB!$A$48:$A$56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PONBET20FEB!$D$48:$D$56</c:f>
              <c:numCache>
                <c:formatCode>General</c:formatCode>
                <c:ptCount val="9"/>
                <c:pt idx="0">
                  <c:v>0</c:v>
                </c:pt>
                <c:pt idx="1">
                  <c:v>1.7314615330000001</c:v>
                </c:pt>
                <c:pt idx="2" formatCode="#,##0">
                  <c:v>4.3314452249999995</c:v>
                </c:pt>
                <c:pt idx="3">
                  <c:v>9.7944250390000001</c:v>
                </c:pt>
                <c:pt idx="4">
                  <c:v>26.551186890999997</c:v>
                </c:pt>
                <c:pt idx="5">
                  <c:v>29.249170215999996</c:v>
                </c:pt>
                <c:pt idx="6">
                  <c:v>29.249170215999996</c:v>
                </c:pt>
                <c:pt idx="7">
                  <c:v>29.249170215999996</c:v>
                </c:pt>
                <c:pt idx="8">
                  <c:v>29.249170215999996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A90-4803-AB25-C6B4E8EF354E}"/>
            </c:ext>
          </c:extLst>
        </c:ser>
        <c:ser>
          <c:idx val="3"/>
          <c:order val="3"/>
          <c:tx>
            <c:strRef>
              <c:f>PONBET20FEB!$E$47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PONBET20FEB!$A$48:$A$56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PONBET20FEB!$E$48:$E$56</c:f>
              <c:numCache>
                <c:formatCode>General</c:formatCode>
                <c:ptCount val="9"/>
                <c:pt idx="0">
                  <c:v>0</c:v>
                </c:pt>
                <c:pt idx="1">
                  <c:v>0.99993505400000005</c:v>
                </c:pt>
                <c:pt idx="2" formatCode="#,##0">
                  <c:v>3.0919075000000005</c:v>
                </c:pt>
                <c:pt idx="3">
                  <c:v>6.2105507175000003</c:v>
                </c:pt>
                <c:pt idx="4">
                  <c:v>13.910297091499999</c:v>
                </c:pt>
                <c:pt idx="5">
                  <c:v>13.925050433499999</c:v>
                </c:pt>
                <c:pt idx="6">
                  <c:v>13.925050433499999</c:v>
                </c:pt>
                <c:pt idx="7">
                  <c:v>13.925050433499999</c:v>
                </c:pt>
                <c:pt idx="8">
                  <c:v>13.925050433499999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A90-4803-AB25-C6B4E8EF354E}"/>
            </c:ext>
          </c:extLst>
        </c:ser>
        <c:ser>
          <c:idx val="4"/>
          <c:order val="4"/>
          <c:tx>
            <c:strRef>
              <c:f>PONBET20FEB!$F$47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PONBET20FEB!$A$48:$A$56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PONBET20FEB!$F$48:$F$56</c:f>
              <c:numCache>
                <c:formatCode>General</c:formatCode>
                <c:ptCount val="9"/>
                <c:pt idx="0">
                  <c:v>0</c:v>
                </c:pt>
                <c:pt idx="1">
                  <c:v>1.083890209</c:v>
                </c:pt>
                <c:pt idx="2" formatCode="#,##0">
                  <c:v>2.15822197</c:v>
                </c:pt>
                <c:pt idx="3">
                  <c:v>8.5590579610000006</c:v>
                </c:pt>
                <c:pt idx="4">
                  <c:v>20.741149673999999</c:v>
                </c:pt>
                <c:pt idx="5">
                  <c:v>20.846206436999999</c:v>
                </c:pt>
                <c:pt idx="6">
                  <c:v>20.846206436999999</c:v>
                </c:pt>
                <c:pt idx="7">
                  <c:v>20.846206436999999</c:v>
                </c:pt>
                <c:pt idx="8">
                  <c:v>20.846206436999999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A90-4803-AB25-C6B4E8EF354E}"/>
            </c:ext>
          </c:extLst>
        </c:ser>
        <c:ser>
          <c:idx val="5"/>
          <c:order val="5"/>
          <c:tx>
            <c:strRef>
              <c:f>PONBET20FEB!$G$47</c:f>
              <c:strCache>
                <c:ptCount val="1"/>
                <c:pt idx="0">
                  <c:v>Z &amp; 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PONBET20FEB!$A$48:$A$56</c:f>
              <c:strCache>
                <c:ptCount val="9"/>
                <c:pt idx="0">
                  <c:v>00</c:v>
                </c:pt>
                <c:pt idx="1">
                  <c:v>03</c:v>
                </c:pt>
                <c:pt idx="2">
                  <c:v>06</c:v>
                </c:pt>
                <c:pt idx="3">
                  <c:v>09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</c:strCache>
            </c:strRef>
          </c:cat>
          <c:val>
            <c:numRef>
              <c:f>PONBET20FEB!$G$48:$G$56</c:f>
              <c:numCache>
                <c:formatCode>General</c:formatCode>
                <c:ptCount val="9"/>
                <c:pt idx="0">
                  <c:v>0</c:v>
                </c:pt>
                <c:pt idx="1">
                  <c:v>0.92214876189999995</c:v>
                </c:pt>
                <c:pt idx="2" formatCode="#,##0">
                  <c:v>4.6221937128999997</c:v>
                </c:pt>
                <c:pt idx="3">
                  <c:v>13.7438229299</c:v>
                </c:pt>
                <c:pt idx="4">
                  <c:v>23.1092974369</c:v>
                </c:pt>
                <c:pt idx="5">
                  <c:v>26.560756367900002</c:v>
                </c:pt>
                <c:pt idx="6">
                  <c:v>26.560756367900002</c:v>
                </c:pt>
                <c:pt idx="7">
                  <c:v>26.560756367900002</c:v>
                </c:pt>
                <c:pt idx="8">
                  <c:v>26.560756367900002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A90-4803-AB25-C6B4E8EF3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3146704"/>
        <c:axId val="-683146160"/>
      </c:lineChart>
      <c:catAx>
        <c:axId val="-683146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Jam</a:t>
                </a:r>
                <a:r>
                  <a:rPr lang="id-ID" baseline="0"/>
                  <a:t> (UTC)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46160"/>
        <c:crosses val="autoZero"/>
        <c:auto val="1"/>
        <c:lblAlgn val="ctr"/>
        <c:lblOffset val="100"/>
        <c:noMultiLvlLbl val="0"/>
      </c:catAx>
      <c:valAx>
        <c:axId val="-68314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Curah</a:t>
                </a:r>
                <a:r>
                  <a:rPr lang="id-ID" baseline="0"/>
                  <a:t> Hujan (mm)</a:t>
                </a:r>
                <a:endParaRPr lang="id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314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[1]PONBET13JUNI!$P$29</c:f>
              <c:strCache>
                <c:ptCount val="1"/>
                <c:pt idx="0">
                  <c:v>PC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[1]PONBET13JUNI!$Q$28:$U$28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[1]PONBET13JUNI!$Q$29:$U$29</c:f>
              <c:numCache>
                <c:formatCode>General</c:formatCode>
                <c:ptCount val="5"/>
                <c:pt idx="0">
                  <c:v>0.66666666666666663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1D-4823-9094-AA61CFE608B6}"/>
            </c:ext>
          </c:extLst>
        </c:ser>
        <c:ser>
          <c:idx val="1"/>
          <c:order val="1"/>
          <c:tx>
            <c:strRef>
              <c:f>[1]PONBET13JUNI!$P$30</c:f>
              <c:strCache>
                <c:ptCount val="1"/>
                <c:pt idx="0">
                  <c:v>POD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[1]PONBET13JUNI!$Q$28:$U$28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[1]PONBET13JUNI!$Q$30:$U$30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1D-4823-9094-AA61CFE608B6}"/>
            </c:ext>
          </c:extLst>
        </c:ser>
        <c:ser>
          <c:idx val="2"/>
          <c:order val="2"/>
          <c:tx>
            <c:strRef>
              <c:f>[1]PONBET13JUNI!$P$31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[1]PONBET13JUNI!$Q$28:$U$28</c:f>
              <c:strCache>
                <c:ptCount val="5"/>
                <c:pt idx="0">
                  <c:v>NON</c:v>
                </c:pt>
                <c:pt idx="1">
                  <c:v>CAPPI</c:v>
                </c:pt>
                <c:pt idx="2">
                  <c:v>Z</c:v>
                </c:pt>
                <c:pt idx="3">
                  <c:v>V</c:v>
                </c:pt>
                <c:pt idx="4">
                  <c:v>Z &amp; V</c:v>
                </c:pt>
              </c:strCache>
            </c:strRef>
          </c:cat>
          <c:val>
            <c:numRef>
              <c:f>[1]PONBET13JUNI!$Q$31:$U$31</c:f>
              <c:numCache>
                <c:formatCode>General</c:formatCode>
                <c:ptCount val="5"/>
                <c:pt idx="0">
                  <c:v>0.5714285714285714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1D-4823-9094-AA61CFE60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82017472"/>
        <c:axId val="-682022368"/>
      </c:barChart>
      <c:catAx>
        <c:axId val="-6820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22368"/>
        <c:crosses val="autoZero"/>
        <c:auto val="1"/>
        <c:lblAlgn val="ctr"/>
        <c:lblOffset val="100"/>
        <c:noMultiLvlLbl val="0"/>
      </c:catAx>
      <c:valAx>
        <c:axId val="-6820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20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60</xdr:row>
      <xdr:rowOff>41275</xdr:rowOff>
    </xdr:from>
    <xdr:to>
      <xdr:col>9</xdr:col>
      <xdr:colOff>7937</xdr:colOff>
      <xdr:row>74</xdr:row>
      <xdr:rowOff>117475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1129393</xdr:colOff>
      <xdr:row>36</xdr:row>
      <xdr:rowOff>131989</xdr:rowOff>
    </xdr:from>
    <xdr:to>
      <xdr:col>21</xdr:col>
      <xdr:colOff>0</xdr:colOff>
      <xdr:row>51</xdr:row>
      <xdr:rowOff>17689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346981</xdr:colOff>
      <xdr:row>44</xdr:row>
      <xdr:rowOff>70758</xdr:rowOff>
    </xdr:from>
    <xdr:to>
      <xdr:col>15</xdr:col>
      <xdr:colOff>442231</xdr:colOff>
      <xdr:row>58</xdr:row>
      <xdr:rowOff>146958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489857</xdr:colOff>
      <xdr:row>33</xdr:row>
      <xdr:rowOff>179614</xdr:rowOff>
    </xdr:from>
    <xdr:to>
      <xdr:col>24</xdr:col>
      <xdr:colOff>163286</xdr:colOff>
      <xdr:row>48</xdr:row>
      <xdr:rowOff>65314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346981</xdr:colOff>
      <xdr:row>44</xdr:row>
      <xdr:rowOff>70758</xdr:rowOff>
    </xdr:from>
    <xdr:to>
      <xdr:col>15</xdr:col>
      <xdr:colOff>442231</xdr:colOff>
      <xdr:row>58</xdr:row>
      <xdr:rowOff>146958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489857</xdr:colOff>
      <xdr:row>33</xdr:row>
      <xdr:rowOff>179614</xdr:rowOff>
    </xdr:from>
    <xdr:to>
      <xdr:col>24</xdr:col>
      <xdr:colOff>163286</xdr:colOff>
      <xdr:row>48</xdr:row>
      <xdr:rowOff>65314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346981</xdr:colOff>
      <xdr:row>44</xdr:row>
      <xdr:rowOff>70758</xdr:rowOff>
    </xdr:from>
    <xdr:to>
      <xdr:col>15</xdr:col>
      <xdr:colOff>442231</xdr:colOff>
      <xdr:row>58</xdr:row>
      <xdr:rowOff>146958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489857</xdr:colOff>
      <xdr:row>33</xdr:row>
      <xdr:rowOff>179614</xdr:rowOff>
    </xdr:from>
    <xdr:to>
      <xdr:col>24</xdr:col>
      <xdr:colOff>163286</xdr:colOff>
      <xdr:row>48</xdr:row>
      <xdr:rowOff>65314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12</xdr:row>
      <xdr:rowOff>4762</xdr:rowOff>
    </xdr:from>
    <xdr:to>
      <xdr:col>15</xdr:col>
      <xdr:colOff>209550</xdr:colOff>
      <xdr:row>26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12</xdr:row>
      <xdr:rowOff>157162</xdr:rowOff>
    </xdr:from>
    <xdr:to>
      <xdr:col>15</xdr:col>
      <xdr:colOff>295275</xdr:colOff>
      <xdr:row>27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346981</xdr:colOff>
      <xdr:row>44</xdr:row>
      <xdr:rowOff>70758</xdr:rowOff>
    </xdr:from>
    <xdr:to>
      <xdr:col>15</xdr:col>
      <xdr:colOff>442231</xdr:colOff>
      <xdr:row>58</xdr:row>
      <xdr:rowOff>146958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898071</xdr:colOff>
      <xdr:row>34</xdr:row>
      <xdr:rowOff>43544</xdr:rowOff>
    </xdr:from>
    <xdr:to>
      <xdr:col>19</xdr:col>
      <xdr:colOff>258535</xdr:colOff>
      <xdr:row>48</xdr:row>
      <xdr:rowOff>119744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</xdr:colOff>
      <xdr:row>12</xdr:row>
      <xdr:rowOff>38100</xdr:rowOff>
    </xdr:from>
    <xdr:to>
      <xdr:col>14</xdr:col>
      <xdr:colOff>461962</xdr:colOff>
      <xdr:row>26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266485</xdr:colOff>
      <xdr:row>58</xdr:row>
      <xdr:rowOff>19693</xdr:rowOff>
    </xdr:from>
    <xdr:to>
      <xdr:col>10</xdr:col>
      <xdr:colOff>342471</xdr:colOff>
      <xdr:row>77</xdr:row>
      <xdr:rowOff>10702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135905</xdr:colOff>
      <xdr:row>45</xdr:row>
      <xdr:rowOff>57150</xdr:rowOff>
    </xdr:from>
    <xdr:to>
      <xdr:col>15</xdr:col>
      <xdr:colOff>479734</xdr:colOff>
      <xdr:row>60</xdr:row>
      <xdr:rowOff>12545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346981</xdr:colOff>
      <xdr:row>44</xdr:row>
      <xdr:rowOff>70758</xdr:rowOff>
    </xdr:from>
    <xdr:to>
      <xdr:col>15</xdr:col>
      <xdr:colOff>442231</xdr:colOff>
      <xdr:row>58</xdr:row>
      <xdr:rowOff>146958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489857</xdr:colOff>
      <xdr:row>33</xdr:row>
      <xdr:rowOff>179614</xdr:rowOff>
    </xdr:from>
    <xdr:to>
      <xdr:col>24</xdr:col>
      <xdr:colOff>163286</xdr:colOff>
      <xdr:row>48</xdr:row>
      <xdr:rowOff>65314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</xdr:colOff>
      <xdr:row>12</xdr:row>
      <xdr:rowOff>38100</xdr:rowOff>
    </xdr:from>
    <xdr:to>
      <xdr:col>14</xdr:col>
      <xdr:colOff>461962</xdr:colOff>
      <xdr:row>26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48</xdr:row>
      <xdr:rowOff>144462</xdr:rowOff>
    </xdr:from>
    <xdr:to>
      <xdr:col>20</xdr:col>
      <xdr:colOff>508000</xdr:colOff>
      <xdr:row>63</xdr:row>
      <xdr:rowOff>30162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346981</xdr:colOff>
      <xdr:row>44</xdr:row>
      <xdr:rowOff>70758</xdr:rowOff>
    </xdr:from>
    <xdr:to>
      <xdr:col>15</xdr:col>
      <xdr:colOff>442231</xdr:colOff>
      <xdr:row>58</xdr:row>
      <xdr:rowOff>146958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IMESERIES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ETTA13JUN"/>
      <sheetName val="CITEKO13JUN"/>
      <sheetName val="PERIUK13JUN"/>
      <sheetName val="KMYRN13JUN"/>
      <sheetName val="PONBET13JUNI"/>
      <sheetName val="SOETTA9N0V"/>
      <sheetName val="PERIUK9NOV"/>
      <sheetName val="PONBET9NOV"/>
      <sheetName val="CITEKO9NOV"/>
      <sheetName val="KEMAYORAN9NOV"/>
      <sheetName val="W"/>
      <sheetName val="Sheet1"/>
    </sheetNames>
    <sheetDataSet>
      <sheetData sheetId="0"/>
      <sheetData sheetId="1"/>
      <sheetData sheetId="2"/>
      <sheetData sheetId="3"/>
      <sheetData sheetId="4">
        <row r="28">
          <cell r="Q28" t="str">
            <v>NON</v>
          </cell>
          <cell r="R28" t="str">
            <v>CAPPI</v>
          </cell>
          <cell r="S28" t="str">
            <v>Z</v>
          </cell>
          <cell r="T28" t="str">
            <v>V</v>
          </cell>
          <cell r="U28" t="str">
            <v>Z &amp; V</v>
          </cell>
        </row>
        <row r="29">
          <cell r="P29" t="str">
            <v>PC</v>
          </cell>
          <cell r="Q29">
            <v>0.66666666666666663</v>
          </cell>
          <cell r="R29">
            <v>0.75</v>
          </cell>
          <cell r="S29">
            <v>0.75</v>
          </cell>
          <cell r="T29">
            <v>0.75</v>
          </cell>
          <cell r="U29">
            <v>0.75</v>
          </cell>
        </row>
        <row r="30">
          <cell r="P30" t="str">
            <v>POD</v>
          </cell>
          <cell r="Q30">
            <v>1</v>
          </cell>
          <cell r="R30">
            <v>1</v>
          </cell>
          <cell r="S30">
            <v>0</v>
          </cell>
          <cell r="T30">
            <v>0</v>
          </cell>
          <cell r="U30">
            <v>1</v>
          </cell>
        </row>
        <row r="31">
          <cell r="P31" t="str">
            <v>FAR</v>
          </cell>
          <cell r="Q31">
            <v>0.5714285714285714</v>
          </cell>
          <cell r="R31">
            <v>0.5</v>
          </cell>
          <cell r="S31" t="e">
            <v>#DIV/0!</v>
          </cell>
          <cell r="T31" t="e">
            <v>#DIV/0!</v>
          </cell>
          <cell r="U31">
            <v>0.5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opLeftCell="A22" zoomScale="70" zoomScaleNormal="70" workbookViewId="0">
      <selection activeCell="K51" sqref="K51"/>
    </sheetView>
  </sheetViews>
  <sheetFormatPr defaultRowHeight="15" x14ac:dyDescent="0.25"/>
  <cols>
    <col min="1" max="8" width="8.5703125"/>
    <col min="10" max="10" width="15"/>
    <col min="11" max="15" width="8.5703125"/>
    <col min="16" max="16" width="21.140625"/>
    <col min="17" max="17" width="17.28515625"/>
    <col min="18" max="18" width="18.7109375"/>
    <col min="19" max="19" width="20.7109375"/>
    <col min="20" max="20" width="20"/>
    <col min="21" max="1025" width="8.5703125"/>
  </cols>
  <sheetData>
    <row r="1" spans="1:20" x14ac:dyDescent="0.25">
      <c r="A1" t="s">
        <v>0</v>
      </c>
      <c r="D1" t="s">
        <v>1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s="1" t="s">
        <v>7</v>
      </c>
      <c r="G2" t="s">
        <v>8</v>
      </c>
      <c r="I2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0" ht="15.75" x14ac:dyDescent="0.25">
      <c r="A3" t="s">
        <v>11</v>
      </c>
      <c r="B3">
        <v>0</v>
      </c>
      <c r="C3" s="5">
        <v>0.24117660499999999</v>
      </c>
      <c r="D3" s="6"/>
      <c r="E3" s="7">
        <v>0.10101614</v>
      </c>
      <c r="F3" s="8">
        <v>4.7907829999999998E-3</v>
      </c>
      <c r="G3" s="9"/>
      <c r="H3" s="10"/>
      <c r="I3" t="s">
        <v>11</v>
      </c>
      <c r="J3" s="2" t="str">
        <f t="shared" ref="J3:J26" si="0">IF(B3=0,"TIDAK","YA")</f>
        <v>TIDAK</v>
      </c>
      <c r="K3" s="11" t="str">
        <f t="shared" ref="K3:K26" si="1">IF(C3&lt;0.09,"TIDAK","YA")</f>
        <v>YA</v>
      </c>
      <c r="L3" s="11" t="str">
        <f t="shared" ref="L3:L26" si="2">IF(D3&lt;0.09,"TIDAK","YA")</f>
        <v>TIDAK</v>
      </c>
      <c r="M3" s="11" t="str">
        <f t="shared" ref="M3:M26" si="3">IF(E3&lt;0.09,"TIDAK","YA")</f>
        <v>YA</v>
      </c>
      <c r="N3" s="11" t="str">
        <f t="shared" ref="N3:N26" si="4">IF(F3&lt;0.09,"TIDAK","YA")</f>
        <v>TIDAK</v>
      </c>
      <c r="O3" s="11" t="str">
        <f t="shared" ref="O3:O26" si="5">IF(G3&lt;0.09,"TIDAK","YA")</f>
        <v>TIDAK</v>
      </c>
      <c r="P3" s="12" t="str">
        <f t="shared" ref="P3:P26" si="6">IF(AND(K3="YA",J3="YA"),"hits",IF(AND(K3="TIDAK",J3="YA"),"misses",IF(AND(K3="YA",J3="TIDAK"),"false alarm","correct negatives")))</f>
        <v>false alarm</v>
      </c>
      <c r="Q3" s="13" t="str">
        <f t="shared" ref="Q3:Q26" si="7">IF(AND(L3="YA",J3="YA"),"hits",IF(AND(L3="TIDAK",J3="YA"),"misses",IF(AND(L3="YA",J3="TIDAK"),"false alarm","correct negatives")))</f>
        <v>correct negatives</v>
      </c>
      <c r="R3" s="13" t="str">
        <f t="shared" ref="R3:R26" si="8">IF(AND(M3="YA",J3="YA"),"hits",IF(AND(M3="TIDAK",J3="YA"),"misses",IF(AND(M3="YA",J3="TIDAK"),"false alarm","correct negatives")))</f>
        <v>false alarm</v>
      </c>
      <c r="S3" s="12" t="str">
        <f t="shared" ref="S3:S26" si="9">IF(AND(N3="YA",J3="YA"),"hits",IF(AND(N3="TIDAK",J3="YA"),"misses",IF(AND(N3="YA",J3="TIDAK"),"false alarm","correct negatives")))</f>
        <v>correct negatives</v>
      </c>
      <c r="T3" s="12" t="str">
        <f t="shared" ref="T3:T26" si="10">IF(AND(O3="YA",J3="YA"),"hits",IF(AND(O3="TIDAK",J3="YA"),"misses",IF(AND(O3="YA",J3="TIDAK"),"false alarm","correct negatives")))</f>
        <v>correct negatives</v>
      </c>
    </row>
    <row r="4" spans="1:20" ht="15.75" x14ac:dyDescent="0.25">
      <c r="A4" t="s">
        <v>12</v>
      </c>
      <c r="B4">
        <v>0</v>
      </c>
      <c r="C4" s="5">
        <v>1.0921001E-2</v>
      </c>
      <c r="D4" s="6"/>
      <c r="E4" s="7">
        <v>2.0026207000000001E-2</v>
      </c>
      <c r="F4" s="8">
        <v>0.104968643</v>
      </c>
      <c r="G4" s="9"/>
      <c r="H4" s="10"/>
      <c r="I4" t="s">
        <v>12</v>
      </c>
      <c r="J4" s="2" t="str">
        <f t="shared" si="0"/>
        <v>TIDAK</v>
      </c>
      <c r="K4" s="11" t="str">
        <f t="shared" si="1"/>
        <v>TIDAK</v>
      </c>
      <c r="L4" s="11" t="str">
        <f t="shared" si="2"/>
        <v>TIDAK</v>
      </c>
      <c r="M4" s="11" t="str">
        <f t="shared" si="3"/>
        <v>TIDAK</v>
      </c>
      <c r="N4" s="11" t="str">
        <f t="shared" si="4"/>
        <v>YA</v>
      </c>
      <c r="O4" s="11" t="str">
        <f t="shared" si="5"/>
        <v>TIDAK</v>
      </c>
      <c r="P4" s="12" t="str">
        <f t="shared" si="6"/>
        <v>correct negatives</v>
      </c>
      <c r="Q4" s="13" t="str">
        <f t="shared" si="7"/>
        <v>correct negatives</v>
      </c>
      <c r="R4" s="13" t="str">
        <f t="shared" si="8"/>
        <v>correct negatives</v>
      </c>
      <c r="S4" s="12" t="str">
        <f t="shared" si="9"/>
        <v>false alarm</v>
      </c>
      <c r="T4" s="12" t="str">
        <f t="shared" si="10"/>
        <v>correct negatives</v>
      </c>
    </row>
    <row r="5" spans="1:20" ht="15.75" x14ac:dyDescent="0.25">
      <c r="A5" t="s">
        <v>13</v>
      </c>
      <c r="B5">
        <v>0</v>
      </c>
      <c r="C5" s="5">
        <v>0.1035387039</v>
      </c>
      <c r="D5" s="6">
        <v>8.5217950000000004E-3</v>
      </c>
      <c r="E5" s="7">
        <v>0.12630033500000001</v>
      </c>
      <c r="F5" s="8">
        <v>0.1003818512</v>
      </c>
      <c r="G5" s="9">
        <v>0.108839989</v>
      </c>
      <c r="H5" s="10"/>
      <c r="I5" t="s">
        <v>13</v>
      </c>
      <c r="J5" s="2" t="str">
        <f t="shared" si="0"/>
        <v>TIDAK</v>
      </c>
      <c r="K5" s="11" t="str">
        <f t="shared" si="1"/>
        <v>YA</v>
      </c>
      <c r="L5" s="11" t="str">
        <f t="shared" si="2"/>
        <v>TIDAK</v>
      </c>
      <c r="M5" s="11" t="str">
        <f t="shared" si="3"/>
        <v>YA</v>
      </c>
      <c r="N5" s="11" t="str">
        <f t="shared" si="4"/>
        <v>YA</v>
      </c>
      <c r="O5" s="11" t="str">
        <f t="shared" si="5"/>
        <v>YA</v>
      </c>
      <c r="P5" s="12" t="str">
        <f t="shared" si="6"/>
        <v>false alarm</v>
      </c>
      <c r="Q5" s="13" t="str">
        <f t="shared" si="7"/>
        <v>correct negatives</v>
      </c>
      <c r="R5" s="13" t="str">
        <f t="shared" si="8"/>
        <v>false alarm</v>
      </c>
      <c r="S5" s="12" t="str">
        <f t="shared" si="9"/>
        <v>false alarm</v>
      </c>
      <c r="T5" s="12" t="str">
        <f t="shared" si="10"/>
        <v>false alarm</v>
      </c>
    </row>
    <row r="6" spans="1:20" ht="15.75" x14ac:dyDescent="0.25">
      <c r="A6" t="s">
        <v>14</v>
      </c>
      <c r="B6">
        <v>0</v>
      </c>
      <c r="C6" s="14">
        <v>9.1229438999999996E-2</v>
      </c>
      <c r="D6" s="6">
        <v>8.0496230000000005E-3</v>
      </c>
      <c r="E6" s="7">
        <v>3.1905169999999999E-3</v>
      </c>
      <c r="F6" s="8">
        <v>8.0099109999999998E-3</v>
      </c>
      <c r="G6" s="9">
        <v>0.174694777</v>
      </c>
      <c r="H6" s="10"/>
      <c r="I6" t="s">
        <v>14</v>
      </c>
      <c r="J6" s="2" t="str">
        <f t="shared" si="0"/>
        <v>TIDAK</v>
      </c>
      <c r="K6" s="11" t="str">
        <f t="shared" si="1"/>
        <v>YA</v>
      </c>
      <c r="L6" s="11" t="str">
        <f t="shared" si="2"/>
        <v>TIDAK</v>
      </c>
      <c r="M6" s="11" t="str">
        <f t="shared" si="3"/>
        <v>TIDAK</v>
      </c>
      <c r="N6" s="11" t="str">
        <f t="shared" si="4"/>
        <v>TIDAK</v>
      </c>
      <c r="O6" s="11" t="str">
        <f t="shared" si="5"/>
        <v>YA</v>
      </c>
      <c r="P6" s="12" t="str">
        <f t="shared" si="6"/>
        <v>false alarm</v>
      </c>
      <c r="Q6" s="13" t="str">
        <f t="shared" si="7"/>
        <v>correct negatives</v>
      </c>
      <c r="R6" s="13" t="str">
        <f t="shared" si="8"/>
        <v>correct negatives</v>
      </c>
      <c r="S6" s="12" t="str">
        <f t="shared" si="9"/>
        <v>correct negatives</v>
      </c>
      <c r="T6" s="12" t="str">
        <f t="shared" si="10"/>
        <v>false alarm</v>
      </c>
    </row>
    <row r="7" spans="1:20" ht="15.75" x14ac:dyDescent="0.25">
      <c r="A7" t="s">
        <v>15</v>
      </c>
      <c r="B7">
        <v>0</v>
      </c>
      <c r="C7" s="15">
        <v>5.3160667000000002E-2</v>
      </c>
      <c r="D7" s="6">
        <v>3.3693313599999997E-2</v>
      </c>
      <c r="E7" s="7">
        <v>2.4991512E-2</v>
      </c>
      <c r="F7" s="8">
        <v>0.16358566399999999</v>
      </c>
      <c r="G7" s="9">
        <v>6.7306756999999995E-2</v>
      </c>
      <c r="H7" s="10"/>
      <c r="I7" t="s">
        <v>15</v>
      </c>
      <c r="J7" s="2" t="str">
        <f t="shared" si="0"/>
        <v>TIDAK</v>
      </c>
      <c r="K7" s="11" t="str">
        <f t="shared" si="1"/>
        <v>TIDAK</v>
      </c>
      <c r="L7" s="11" t="str">
        <f t="shared" si="2"/>
        <v>TIDAK</v>
      </c>
      <c r="M7" s="11" t="str">
        <f t="shared" si="3"/>
        <v>TIDAK</v>
      </c>
      <c r="N7" s="11" t="str">
        <f t="shared" si="4"/>
        <v>YA</v>
      </c>
      <c r="O7" s="11" t="str">
        <f t="shared" si="5"/>
        <v>TIDAK</v>
      </c>
      <c r="P7" s="12" t="str">
        <f t="shared" si="6"/>
        <v>correct negatives</v>
      </c>
      <c r="Q7" s="13" t="str">
        <f t="shared" si="7"/>
        <v>correct negatives</v>
      </c>
      <c r="R7" s="13" t="str">
        <f t="shared" si="8"/>
        <v>correct negatives</v>
      </c>
      <c r="S7" s="12" t="str">
        <f t="shared" si="9"/>
        <v>false alarm</v>
      </c>
      <c r="T7" s="12" t="str">
        <f t="shared" si="10"/>
        <v>correct negatives</v>
      </c>
    </row>
    <row r="8" spans="1:20" ht="15.75" x14ac:dyDescent="0.25">
      <c r="A8" t="s">
        <v>16</v>
      </c>
      <c r="B8">
        <v>0</v>
      </c>
      <c r="C8" s="5">
        <v>3.0721188E-2</v>
      </c>
      <c r="D8" s="6">
        <v>5.8322668000000001E-2</v>
      </c>
      <c r="E8" s="7">
        <v>0.34545278499999998</v>
      </c>
      <c r="F8" s="8">
        <v>0.15909957899999999</v>
      </c>
      <c r="G8" s="9">
        <v>0.115310907</v>
      </c>
      <c r="H8" s="10"/>
      <c r="I8" t="s">
        <v>16</v>
      </c>
      <c r="J8" s="2" t="str">
        <f t="shared" si="0"/>
        <v>TIDAK</v>
      </c>
      <c r="K8" s="11" t="str">
        <f t="shared" si="1"/>
        <v>TIDAK</v>
      </c>
      <c r="L8" s="11" t="str">
        <f t="shared" si="2"/>
        <v>TIDAK</v>
      </c>
      <c r="M8" s="11" t="str">
        <f t="shared" si="3"/>
        <v>YA</v>
      </c>
      <c r="N8" s="11" t="str">
        <f t="shared" si="4"/>
        <v>YA</v>
      </c>
      <c r="O8" s="11" t="str">
        <f t="shared" si="5"/>
        <v>YA</v>
      </c>
      <c r="P8" s="12" t="str">
        <f t="shared" si="6"/>
        <v>correct negatives</v>
      </c>
      <c r="Q8" s="13" t="str">
        <f t="shared" si="7"/>
        <v>correct negatives</v>
      </c>
      <c r="R8" s="13" t="str">
        <f t="shared" si="8"/>
        <v>false alarm</v>
      </c>
      <c r="S8" s="12" t="str">
        <f t="shared" si="9"/>
        <v>false alarm</v>
      </c>
      <c r="T8" s="12" t="str">
        <f t="shared" si="10"/>
        <v>false alarm</v>
      </c>
    </row>
    <row r="9" spans="1:20" ht="15.75" x14ac:dyDescent="0.25">
      <c r="A9" t="s">
        <v>17</v>
      </c>
      <c r="B9">
        <v>0</v>
      </c>
      <c r="C9" s="5">
        <v>0.34198188800000001</v>
      </c>
      <c r="D9" s="6">
        <v>1.26932859E-2</v>
      </c>
      <c r="E9" s="7">
        <v>0.34318971599999998</v>
      </c>
      <c r="F9" s="8">
        <v>6.5750121999999994E-2</v>
      </c>
      <c r="G9" s="9">
        <v>5.5207728999999997E-2</v>
      </c>
      <c r="H9" s="10"/>
      <c r="I9" t="s">
        <v>17</v>
      </c>
      <c r="J9" s="2" t="str">
        <f t="shared" si="0"/>
        <v>TIDAK</v>
      </c>
      <c r="K9" s="11" t="str">
        <f t="shared" si="1"/>
        <v>YA</v>
      </c>
      <c r="L9" s="11" t="str">
        <f t="shared" si="2"/>
        <v>TIDAK</v>
      </c>
      <c r="M9" s="11" t="str">
        <f t="shared" si="3"/>
        <v>YA</v>
      </c>
      <c r="N9" s="11" t="str">
        <f t="shared" si="4"/>
        <v>TIDAK</v>
      </c>
      <c r="O9" s="11" t="str">
        <f t="shared" si="5"/>
        <v>TIDAK</v>
      </c>
      <c r="P9" s="12" t="str">
        <f t="shared" si="6"/>
        <v>false alarm</v>
      </c>
      <c r="Q9" s="13" t="str">
        <f t="shared" si="7"/>
        <v>correct negatives</v>
      </c>
      <c r="R9" s="13" t="str">
        <f t="shared" si="8"/>
        <v>false alarm</v>
      </c>
      <c r="S9" s="12" t="str">
        <f t="shared" si="9"/>
        <v>correct negatives</v>
      </c>
      <c r="T9" s="12" t="str">
        <f t="shared" si="10"/>
        <v>correct negatives</v>
      </c>
    </row>
    <row r="10" spans="1:20" ht="15.75" x14ac:dyDescent="0.25">
      <c r="A10" t="s">
        <v>18</v>
      </c>
      <c r="B10">
        <v>0</v>
      </c>
      <c r="C10" s="5">
        <v>0.30178070099999998</v>
      </c>
      <c r="D10" s="6">
        <v>1.6310167300000001E-2</v>
      </c>
      <c r="E10" s="7">
        <v>3.2190799999999999E-2</v>
      </c>
      <c r="F10" s="8"/>
      <c r="G10" s="9">
        <v>1.3420343E-2</v>
      </c>
      <c r="H10" s="10"/>
      <c r="I10" t="s">
        <v>18</v>
      </c>
      <c r="J10" s="2" t="str">
        <f t="shared" si="0"/>
        <v>TIDAK</v>
      </c>
      <c r="K10" s="11" t="str">
        <f t="shared" si="1"/>
        <v>YA</v>
      </c>
      <c r="L10" s="11" t="str">
        <f t="shared" si="2"/>
        <v>TIDAK</v>
      </c>
      <c r="M10" s="11" t="str">
        <f t="shared" si="3"/>
        <v>TIDAK</v>
      </c>
      <c r="N10" s="11" t="str">
        <f t="shared" si="4"/>
        <v>TIDAK</v>
      </c>
      <c r="O10" s="11" t="str">
        <f t="shared" si="5"/>
        <v>TIDAK</v>
      </c>
      <c r="P10" s="12" t="str">
        <f t="shared" si="6"/>
        <v>false alarm</v>
      </c>
      <c r="Q10" s="13" t="str">
        <f t="shared" si="7"/>
        <v>correct negatives</v>
      </c>
      <c r="R10" s="13" t="str">
        <f t="shared" si="8"/>
        <v>correct negatives</v>
      </c>
      <c r="S10" s="12" t="str">
        <f t="shared" si="9"/>
        <v>correct negatives</v>
      </c>
      <c r="T10" s="12" t="str">
        <f t="shared" si="10"/>
        <v>correct negatives</v>
      </c>
    </row>
    <row r="11" spans="1:20" ht="15.75" x14ac:dyDescent="0.25">
      <c r="A11" t="s">
        <v>19</v>
      </c>
      <c r="B11">
        <v>0</v>
      </c>
      <c r="C11" s="5">
        <v>1.9359600000000001E-4</v>
      </c>
      <c r="D11" s="6">
        <v>0.14147901500000001</v>
      </c>
      <c r="E11" s="16"/>
      <c r="F11" s="8"/>
      <c r="G11" s="9">
        <v>1.5279292999999999E-2</v>
      </c>
      <c r="H11" s="10"/>
      <c r="I11" t="s">
        <v>19</v>
      </c>
      <c r="J11" s="2" t="str">
        <f t="shared" si="0"/>
        <v>TIDAK</v>
      </c>
      <c r="K11" s="11" t="str">
        <f t="shared" si="1"/>
        <v>TIDAK</v>
      </c>
      <c r="L11" s="11" t="str">
        <f t="shared" si="2"/>
        <v>YA</v>
      </c>
      <c r="M11" s="11" t="str">
        <f t="shared" si="3"/>
        <v>TIDAK</v>
      </c>
      <c r="N11" s="11" t="str">
        <f t="shared" si="4"/>
        <v>TIDAK</v>
      </c>
      <c r="O11" s="11" t="str">
        <f t="shared" si="5"/>
        <v>TIDAK</v>
      </c>
      <c r="P11" s="12" t="str">
        <f t="shared" si="6"/>
        <v>correct negatives</v>
      </c>
      <c r="Q11" s="13" t="str">
        <f t="shared" si="7"/>
        <v>false alarm</v>
      </c>
      <c r="R11" s="13" t="str">
        <f t="shared" si="8"/>
        <v>correct negatives</v>
      </c>
      <c r="S11" s="12" t="str">
        <f t="shared" si="9"/>
        <v>correct negatives</v>
      </c>
      <c r="T11" s="12" t="str">
        <f t="shared" si="10"/>
        <v>correct negatives</v>
      </c>
    </row>
    <row r="12" spans="1:20" ht="15.75" x14ac:dyDescent="0.25">
      <c r="A12" t="s">
        <v>20</v>
      </c>
      <c r="B12">
        <v>0</v>
      </c>
      <c r="C12" s="5">
        <v>5.3278922999999999E-2</v>
      </c>
      <c r="D12" s="6">
        <v>4.7101970000000002E-3</v>
      </c>
      <c r="E12" s="7"/>
      <c r="F12" s="8"/>
      <c r="G12" s="9">
        <v>2.6225999999999999E-5</v>
      </c>
      <c r="H12" s="10"/>
      <c r="I12" t="s">
        <v>20</v>
      </c>
      <c r="J12" s="2" t="str">
        <f t="shared" si="0"/>
        <v>TIDAK</v>
      </c>
      <c r="K12" s="11" t="str">
        <f t="shared" si="1"/>
        <v>TIDAK</v>
      </c>
      <c r="L12" s="11" t="str">
        <f t="shared" si="2"/>
        <v>TIDAK</v>
      </c>
      <c r="M12" s="11" t="str">
        <f t="shared" si="3"/>
        <v>TIDAK</v>
      </c>
      <c r="N12" s="11" t="str">
        <f t="shared" si="4"/>
        <v>TIDAK</v>
      </c>
      <c r="O12" s="11" t="str">
        <f t="shared" si="5"/>
        <v>TIDAK</v>
      </c>
      <c r="P12" s="12" t="str">
        <f t="shared" si="6"/>
        <v>correct negatives</v>
      </c>
      <c r="Q12" s="13" t="str">
        <f t="shared" si="7"/>
        <v>correct negatives</v>
      </c>
      <c r="R12" s="13" t="str">
        <f t="shared" si="8"/>
        <v>correct negatives</v>
      </c>
      <c r="S12" s="12" t="str">
        <f t="shared" si="9"/>
        <v>correct negatives</v>
      </c>
      <c r="T12" s="12" t="str">
        <f t="shared" si="10"/>
        <v>correct negatives</v>
      </c>
    </row>
    <row r="13" spans="1:20" ht="15.75" x14ac:dyDescent="0.25">
      <c r="A13" t="s">
        <v>21</v>
      </c>
      <c r="B13">
        <v>0</v>
      </c>
      <c r="C13" s="5"/>
      <c r="D13" s="6"/>
      <c r="E13" s="7">
        <v>6.8171023999999997E-2</v>
      </c>
      <c r="F13" s="8">
        <v>4.4159889000000001E-2</v>
      </c>
      <c r="G13" s="9">
        <v>0.42351603500000001</v>
      </c>
      <c r="H13" s="10"/>
      <c r="I13" t="s">
        <v>21</v>
      </c>
      <c r="J13" s="2" t="str">
        <f t="shared" si="0"/>
        <v>TIDAK</v>
      </c>
      <c r="K13" s="11" t="str">
        <f t="shared" si="1"/>
        <v>TIDAK</v>
      </c>
      <c r="L13" s="11" t="str">
        <f t="shared" si="2"/>
        <v>TIDAK</v>
      </c>
      <c r="M13" s="11" t="str">
        <f t="shared" si="3"/>
        <v>TIDAK</v>
      </c>
      <c r="N13" s="11" t="str">
        <f t="shared" si="4"/>
        <v>TIDAK</v>
      </c>
      <c r="O13" s="11" t="str">
        <f t="shared" si="5"/>
        <v>YA</v>
      </c>
      <c r="P13" s="12" t="str">
        <f t="shared" si="6"/>
        <v>correct negatives</v>
      </c>
      <c r="Q13" s="13" t="str">
        <f t="shared" si="7"/>
        <v>correct negatives</v>
      </c>
      <c r="R13" s="13" t="str">
        <f t="shared" si="8"/>
        <v>correct negatives</v>
      </c>
      <c r="S13" s="12" t="str">
        <f t="shared" si="9"/>
        <v>correct negatives</v>
      </c>
      <c r="T13" s="12" t="str">
        <f t="shared" si="10"/>
        <v>false alarm</v>
      </c>
    </row>
    <row r="14" spans="1:20" ht="15.75" x14ac:dyDescent="0.25">
      <c r="A14" t="s">
        <v>22</v>
      </c>
      <c r="B14">
        <v>0</v>
      </c>
      <c r="C14" s="5">
        <v>4.7992706000000003E-2</v>
      </c>
      <c r="D14" s="6">
        <v>0.462895632</v>
      </c>
      <c r="E14" s="7">
        <v>4.6005248999999998E-2</v>
      </c>
      <c r="F14" s="17">
        <v>5.0526619000000002E-2</v>
      </c>
      <c r="G14" s="9">
        <v>3.38666439E-2</v>
      </c>
      <c r="H14" s="10"/>
      <c r="I14" t="s">
        <v>22</v>
      </c>
      <c r="J14" s="2" t="str">
        <f t="shared" si="0"/>
        <v>TIDAK</v>
      </c>
      <c r="K14" s="11" t="str">
        <f t="shared" si="1"/>
        <v>TIDAK</v>
      </c>
      <c r="L14" s="11" t="str">
        <f t="shared" si="2"/>
        <v>YA</v>
      </c>
      <c r="M14" s="11" t="str">
        <f t="shared" si="3"/>
        <v>TIDAK</v>
      </c>
      <c r="N14" s="11" t="str">
        <f t="shared" si="4"/>
        <v>TIDAK</v>
      </c>
      <c r="O14" s="11" t="str">
        <f t="shared" si="5"/>
        <v>TIDAK</v>
      </c>
      <c r="P14" s="12" t="str">
        <f t="shared" si="6"/>
        <v>correct negatives</v>
      </c>
      <c r="Q14" s="13" t="str">
        <f t="shared" si="7"/>
        <v>false alarm</v>
      </c>
      <c r="R14" s="13" t="str">
        <f t="shared" si="8"/>
        <v>correct negatives</v>
      </c>
      <c r="S14" s="12" t="str">
        <f t="shared" si="9"/>
        <v>correct negatives</v>
      </c>
      <c r="T14" s="12" t="str">
        <f t="shared" si="10"/>
        <v>correct negatives</v>
      </c>
    </row>
    <row r="15" spans="1:20" ht="15.75" x14ac:dyDescent="0.25">
      <c r="A15" t="s">
        <v>23</v>
      </c>
      <c r="B15">
        <v>0</v>
      </c>
      <c r="C15" s="5">
        <v>0.31277513499999998</v>
      </c>
      <c r="D15" s="6">
        <v>1.1698560710000001</v>
      </c>
      <c r="E15" s="7">
        <v>3.1427860000000002E-2</v>
      </c>
      <c r="F15" s="17">
        <v>0.94056034099999997</v>
      </c>
      <c r="G15" s="9">
        <v>4.5410394999999999E-2</v>
      </c>
      <c r="H15" s="10"/>
      <c r="I15" t="s">
        <v>23</v>
      </c>
      <c r="J15" s="2" t="str">
        <f t="shared" si="0"/>
        <v>TIDAK</v>
      </c>
      <c r="K15" s="11" t="str">
        <f t="shared" si="1"/>
        <v>YA</v>
      </c>
      <c r="L15" s="11" t="str">
        <f t="shared" si="2"/>
        <v>YA</v>
      </c>
      <c r="M15" s="11" t="str">
        <f t="shared" si="3"/>
        <v>TIDAK</v>
      </c>
      <c r="N15" s="11" t="str">
        <f t="shared" si="4"/>
        <v>YA</v>
      </c>
      <c r="O15" s="11" t="str">
        <f t="shared" si="5"/>
        <v>TIDAK</v>
      </c>
      <c r="P15" s="12" t="str">
        <f t="shared" si="6"/>
        <v>false alarm</v>
      </c>
      <c r="Q15" s="13" t="str">
        <f t="shared" si="7"/>
        <v>false alarm</v>
      </c>
      <c r="R15" s="13" t="str">
        <f t="shared" si="8"/>
        <v>correct negatives</v>
      </c>
      <c r="S15" s="12" t="str">
        <f t="shared" si="9"/>
        <v>false alarm</v>
      </c>
      <c r="T15" s="12" t="str">
        <f t="shared" si="10"/>
        <v>correct negatives</v>
      </c>
    </row>
    <row r="16" spans="1:20" ht="15.75" x14ac:dyDescent="0.25">
      <c r="A16" t="s">
        <v>24</v>
      </c>
      <c r="B16">
        <v>0</v>
      </c>
      <c r="C16" s="5">
        <v>0.43985223800000001</v>
      </c>
      <c r="D16" s="6">
        <v>4.8709830000000003E-2</v>
      </c>
      <c r="E16" s="7">
        <v>0.92250194500000005</v>
      </c>
      <c r="F16" s="17">
        <v>8.2803248999999995E-2</v>
      </c>
      <c r="G16" s="9">
        <v>0.78287172299999996</v>
      </c>
      <c r="H16" s="10"/>
      <c r="I16" t="s">
        <v>24</v>
      </c>
      <c r="J16" s="2" t="str">
        <f t="shared" si="0"/>
        <v>TIDAK</v>
      </c>
      <c r="K16" s="11" t="str">
        <f t="shared" si="1"/>
        <v>YA</v>
      </c>
      <c r="L16" s="11" t="str">
        <f t="shared" si="2"/>
        <v>TIDAK</v>
      </c>
      <c r="M16" s="11" t="str">
        <f t="shared" si="3"/>
        <v>YA</v>
      </c>
      <c r="N16" s="11" t="str">
        <f t="shared" si="4"/>
        <v>TIDAK</v>
      </c>
      <c r="O16" s="11" t="str">
        <f t="shared" si="5"/>
        <v>YA</v>
      </c>
      <c r="P16" s="12" t="str">
        <f t="shared" si="6"/>
        <v>false alarm</v>
      </c>
      <c r="Q16" s="13" t="str">
        <f t="shared" si="7"/>
        <v>correct negatives</v>
      </c>
      <c r="R16" s="13" t="str">
        <f t="shared" si="8"/>
        <v>false alarm</v>
      </c>
      <c r="S16" s="12" t="str">
        <f t="shared" si="9"/>
        <v>correct negatives</v>
      </c>
      <c r="T16" s="12" t="str">
        <f t="shared" si="10"/>
        <v>false alarm</v>
      </c>
    </row>
    <row r="17" spans="1:21" ht="15.75" x14ac:dyDescent="0.25">
      <c r="A17" t="s">
        <v>25</v>
      </c>
      <c r="B17">
        <v>0</v>
      </c>
      <c r="C17" s="5">
        <v>1.835047745</v>
      </c>
      <c r="D17" s="18">
        <v>6.2107562999999998E-2</v>
      </c>
      <c r="E17" s="7">
        <v>0.118918419</v>
      </c>
      <c r="F17" s="8">
        <v>0.26212024699999997</v>
      </c>
      <c r="G17" s="9">
        <v>4.9674510999999998E-2</v>
      </c>
      <c r="H17" s="10"/>
      <c r="I17" t="s">
        <v>25</v>
      </c>
      <c r="J17" s="2" t="str">
        <f t="shared" si="0"/>
        <v>TIDAK</v>
      </c>
      <c r="K17" s="11" t="str">
        <f t="shared" si="1"/>
        <v>YA</v>
      </c>
      <c r="L17" s="11" t="str">
        <f t="shared" si="2"/>
        <v>TIDAK</v>
      </c>
      <c r="M17" s="11" t="str">
        <f t="shared" si="3"/>
        <v>YA</v>
      </c>
      <c r="N17" s="11" t="str">
        <f t="shared" si="4"/>
        <v>YA</v>
      </c>
      <c r="O17" s="11" t="str">
        <f t="shared" si="5"/>
        <v>TIDAK</v>
      </c>
      <c r="P17" s="12" t="str">
        <f t="shared" si="6"/>
        <v>false alarm</v>
      </c>
      <c r="Q17" s="13" t="str">
        <f t="shared" si="7"/>
        <v>correct negatives</v>
      </c>
      <c r="R17" s="13" t="str">
        <f t="shared" si="8"/>
        <v>false alarm</v>
      </c>
      <c r="S17" s="12" t="str">
        <f t="shared" si="9"/>
        <v>false alarm</v>
      </c>
      <c r="T17" s="12" t="str">
        <f t="shared" si="10"/>
        <v>correct negatives</v>
      </c>
    </row>
    <row r="18" spans="1:21" ht="15.75" x14ac:dyDescent="0.25">
      <c r="A18" t="s">
        <v>26</v>
      </c>
      <c r="B18">
        <v>0</v>
      </c>
      <c r="C18" s="5">
        <v>2.0170209999999999E-3</v>
      </c>
      <c r="D18" s="18">
        <v>2.2218351360000002</v>
      </c>
      <c r="E18" s="7">
        <v>0.84988174400000005</v>
      </c>
      <c r="F18" s="8">
        <v>0.26657724399999999</v>
      </c>
      <c r="G18" s="19">
        <v>1.4514589309999999</v>
      </c>
      <c r="H18" s="10"/>
      <c r="I18" t="s">
        <v>26</v>
      </c>
      <c r="J18" s="2" t="str">
        <f t="shared" si="0"/>
        <v>TIDAK</v>
      </c>
      <c r="K18" s="11" t="str">
        <f t="shared" si="1"/>
        <v>TIDAK</v>
      </c>
      <c r="L18" s="11" t="str">
        <f t="shared" si="2"/>
        <v>YA</v>
      </c>
      <c r="M18" s="11" t="str">
        <f t="shared" si="3"/>
        <v>YA</v>
      </c>
      <c r="N18" s="11" t="str">
        <f t="shared" si="4"/>
        <v>YA</v>
      </c>
      <c r="O18" s="11" t="str">
        <f t="shared" si="5"/>
        <v>YA</v>
      </c>
      <c r="P18" s="12" t="str">
        <f t="shared" si="6"/>
        <v>correct negatives</v>
      </c>
      <c r="Q18" s="13" t="str">
        <f t="shared" si="7"/>
        <v>false alarm</v>
      </c>
      <c r="R18" s="13" t="str">
        <f t="shared" si="8"/>
        <v>false alarm</v>
      </c>
      <c r="S18" s="12" t="str">
        <f t="shared" si="9"/>
        <v>false alarm</v>
      </c>
      <c r="T18" s="12" t="str">
        <f t="shared" si="10"/>
        <v>false alarm</v>
      </c>
    </row>
    <row r="19" spans="1:21" ht="15.75" x14ac:dyDescent="0.25">
      <c r="A19" t="s">
        <v>27</v>
      </c>
      <c r="B19">
        <v>0</v>
      </c>
      <c r="C19" s="5">
        <v>0.11179447200000001</v>
      </c>
      <c r="D19" s="18">
        <v>0.31604099299999999</v>
      </c>
      <c r="E19" s="16">
        <v>1.1231722829999999</v>
      </c>
      <c r="F19" s="8">
        <v>0.54563426999999998</v>
      </c>
      <c r="G19" s="9">
        <v>2.1989115090000002</v>
      </c>
      <c r="H19" s="10"/>
      <c r="I19" t="s">
        <v>27</v>
      </c>
      <c r="J19" s="2" t="str">
        <f t="shared" si="0"/>
        <v>TIDAK</v>
      </c>
      <c r="K19" s="11" t="str">
        <f t="shared" si="1"/>
        <v>YA</v>
      </c>
      <c r="L19" s="11" t="str">
        <f t="shared" si="2"/>
        <v>YA</v>
      </c>
      <c r="M19" s="11" t="str">
        <f t="shared" si="3"/>
        <v>YA</v>
      </c>
      <c r="N19" s="11" t="str">
        <f t="shared" si="4"/>
        <v>YA</v>
      </c>
      <c r="O19" s="11" t="str">
        <f t="shared" si="5"/>
        <v>YA</v>
      </c>
      <c r="P19" s="12" t="str">
        <f t="shared" si="6"/>
        <v>false alarm</v>
      </c>
      <c r="Q19" s="13" t="str">
        <f t="shared" si="7"/>
        <v>false alarm</v>
      </c>
      <c r="R19" s="13" t="str">
        <f t="shared" si="8"/>
        <v>false alarm</v>
      </c>
      <c r="S19" s="12" t="str">
        <f t="shared" si="9"/>
        <v>false alarm</v>
      </c>
      <c r="T19" s="12" t="str">
        <f t="shared" si="10"/>
        <v>false alarm</v>
      </c>
    </row>
    <row r="20" spans="1:21" ht="15.75" x14ac:dyDescent="0.25">
      <c r="A20" t="s">
        <v>28</v>
      </c>
      <c r="B20">
        <v>0</v>
      </c>
      <c r="C20" s="5">
        <v>0.14468383800000001</v>
      </c>
      <c r="D20" s="6">
        <v>0.56342411000000003</v>
      </c>
      <c r="E20" s="16">
        <v>1.9720983500000001E-2</v>
      </c>
      <c r="F20" s="8">
        <v>2.1039810179999998</v>
      </c>
      <c r="G20" s="9">
        <v>2.3876175669999999</v>
      </c>
      <c r="H20" s="10"/>
      <c r="I20" t="s">
        <v>28</v>
      </c>
      <c r="J20" s="2" t="str">
        <f t="shared" si="0"/>
        <v>TIDAK</v>
      </c>
      <c r="K20" s="11" t="str">
        <f t="shared" si="1"/>
        <v>YA</v>
      </c>
      <c r="L20" s="11" t="str">
        <f t="shared" si="2"/>
        <v>YA</v>
      </c>
      <c r="M20" s="11" t="str">
        <f t="shared" si="3"/>
        <v>TIDAK</v>
      </c>
      <c r="N20" s="11" t="str">
        <f t="shared" si="4"/>
        <v>YA</v>
      </c>
      <c r="O20" s="11" t="str">
        <f t="shared" si="5"/>
        <v>YA</v>
      </c>
      <c r="P20" s="12" t="str">
        <f t="shared" si="6"/>
        <v>false alarm</v>
      </c>
      <c r="Q20" s="13" t="str">
        <f t="shared" si="7"/>
        <v>false alarm</v>
      </c>
      <c r="R20" s="13" t="str">
        <f t="shared" si="8"/>
        <v>correct negatives</v>
      </c>
      <c r="S20" s="12" t="str">
        <f t="shared" si="9"/>
        <v>false alarm</v>
      </c>
      <c r="T20" s="12" t="str">
        <f t="shared" si="10"/>
        <v>false alarm</v>
      </c>
    </row>
    <row r="21" spans="1:21" ht="15.75" x14ac:dyDescent="0.25">
      <c r="A21" t="s">
        <v>29</v>
      </c>
      <c r="B21" s="2">
        <v>3.1</v>
      </c>
      <c r="C21" s="5">
        <v>0.27189540899999998</v>
      </c>
      <c r="D21" s="6">
        <v>2.477815782</v>
      </c>
      <c r="E21" s="7">
        <v>2.0892639160000002</v>
      </c>
      <c r="F21" s="8">
        <v>1.759848595</v>
      </c>
      <c r="G21" s="9">
        <v>2.9052448270000002</v>
      </c>
      <c r="H21" s="10"/>
      <c r="I21" t="s">
        <v>29</v>
      </c>
      <c r="J21" s="2" t="str">
        <f t="shared" si="0"/>
        <v>YA</v>
      </c>
      <c r="K21" s="11" t="str">
        <f t="shared" si="1"/>
        <v>YA</v>
      </c>
      <c r="L21" s="11" t="str">
        <f t="shared" si="2"/>
        <v>YA</v>
      </c>
      <c r="M21" s="11" t="str">
        <f t="shared" si="3"/>
        <v>YA</v>
      </c>
      <c r="N21" s="11" t="str">
        <f t="shared" si="4"/>
        <v>YA</v>
      </c>
      <c r="O21" s="11" t="str">
        <f t="shared" si="5"/>
        <v>YA</v>
      </c>
      <c r="P21" s="12" t="str">
        <f t="shared" si="6"/>
        <v>hits</v>
      </c>
      <c r="Q21" s="13" t="str">
        <f t="shared" si="7"/>
        <v>hits</v>
      </c>
      <c r="R21" s="13" t="str">
        <f t="shared" si="8"/>
        <v>hits</v>
      </c>
      <c r="S21" s="12" t="str">
        <f t="shared" si="9"/>
        <v>hits</v>
      </c>
      <c r="T21" s="12" t="str">
        <f t="shared" si="10"/>
        <v>hits</v>
      </c>
    </row>
    <row r="22" spans="1:21" ht="15.75" x14ac:dyDescent="0.25">
      <c r="A22" t="s">
        <v>30</v>
      </c>
      <c r="B22" s="2">
        <v>0.6</v>
      </c>
      <c r="C22" s="5">
        <v>4.9842269000000002E-2</v>
      </c>
      <c r="D22" s="6">
        <v>2.421739922</v>
      </c>
      <c r="E22" s="7">
        <v>0.92965831799999998</v>
      </c>
      <c r="F22" s="8">
        <v>2.5370063780000001</v>
      </c>
      <c r="G22" s="9">
        <v>3.828766823</v>
      </c>
      <c r="H22" s="10"/>
      <c r="I22" t="s">
        <v>30</v>
      </c>
      <c r="J22" s="2" t="str">
        <f t="shared" si="0"/>
        <v>YA</v>
      </c>
      <c r="K22" s="11" t="str">
        <f t="shared" si="1"/>
        <v>TIDAK</v>
      </c>
      <c r="L22" s="11" t="str">
        <f t="shared" si="2"/>
        <v>YA</v>
      </c>
      <c r="M22" s="11" t="str">
        <f t="shared" si="3"/>
        <v>YA</v>
      </c>
      <c r="N22" s="11" t="str">
        <f t="shared" si="4"/>
        <v>YA</v>
      </c>
      <c r="O22" s="11" t="str">
        <f t="shared" si="5"/>
        <v>YA</v>
      </c>
      <c r="P22" s="12" t="str">
        <f t="shared" si="6"/>
        <v>misses</v>
      </c>
      <c r="Q22" s="13" t="str">
        <f t="shared" si="7"/>
        <v>hits</v>
      </c>
      <c r="R22" s="13" t="str">
        <f t="shared" si="8"/>
        <v>hits</v>
      </c>
      <c r="S22" s="12" t="str">
        <f t="shared" si="9"/>
        <v>hits</v>
      </c>
      <c r="T22" s="12" t="str">
        <f t="shared" si="10"/>
        <v>hits</v>
      </c>
    </row>
    <row r="23" spans="1:21" ht="15.75" x14ac:dyDescent="0.25">
      <c r="A23" t="s">
        <v>31</v>
      </c>
      <c r="B23" s="2">
        <v>10.3</v>
      </c>
      <c r="C23" s="14">
        <v>1.9237687050000001</v>
      </c>
      <c r="D23" s="6">
        <v>3.8930291779999999</v>
      </c>
      <c r="E23" s="7">
        <v>2.927989121</v>
      </c>
      <c r="F23" s="8">
        <v>4.0846204759999996</v>
      </c>
      <c r="G23" s="9">
        <v>3.5662561429999999</v>
      </c>
      <c r="H23" s="10"/>
      <c r="I23" t="s">
        <v>31</v>
      </c>
      <c r="J23" s="2" t="str">
        <f t="shared" si="0"/>
        <v>YA</v>
      </c>
      <c r="K23" s="11" t="str">
        <f t="shared" si="1"/>
        <v>YA</v>
      </c>
      <c r="L23" s="11" t="str">
        <f t="shared" si="2"/>
        <v>YA</v>
      </c>
      <c r="M23" s="11" t="str">
        <f t="shared" si="3"/>
        <v>YA</v>
      </c>
      <c r="N23" s="11" t="str">
        <f t="shared" si="4"/>
        <v>YA</v>
      </c>
      <c r="O23" s="11" t="str">
        <f t="shared" si="5"/>
        <v>YA</v>
      </c>
      <c r="P23" s="12" t="str">
        <f t="shared" si="6"/>
        <v>hits</v>
      </c>
      <c r="Q23" s="13" t="str">
        <f t="shared" si="7"/>
        <v>hits</v>
      </c>
      <c r="R23" s="13" t="str">
        <f t="shared" si="8"/>
        <v>hits</v>
      </c>
      <c r="S23" s="12" t="str">
        <f t="shared" si="9"/>
        <v>hits</v>
      </c>
      <c r="T23" s="12" t="str">
        <f t="shared" si="10"/>
        <v>hits</v>
      </c>
    </row>
    <row r="24" spans="1:21" ht="15.75" x14ac:dyDescent="0.25">
      <c r="A24" t="s">
        <v>32</v>
      </c>
      <c r="B24" s="2">
        <v>46</v>
      </c>
      <c r="C24" s="5">
        <v>4.4282669429999997</v>
      </c>
      <c r="D24" s="6">
        <v>9.6197535920000004</v>
      </c>
      <c r="E24" s="7">
        <v>4.2568255739999996</v>
      </c>
      <c r="F24" s="8">
        <v>6.1242542269999998</v>
      </c>
      <c r="G24" s="9">
        <v>3.9806000070000001</v>
      </c>
      <c r="H24" s="10"/>
      <c r="I24" t="s">
        <v>32</v>
      </c>
      <c r="J24" s="2" t="str">
        <f t="shared" si="0"/>
        <v>YA</v>
      </c>
      <c r="K24" s="11" t="str">
        <f t="shared" si="1"/>
        <v>YA</v>
      </c>
      <c r="L24" s="11" t="str">
        <f t="shared" si="2"/>
        <v>YA</v>
      </c>
      <c r="M24" s="11" t="str">
        <f t="shared" si="3"/>
        <v>YA</v>
      </c>
      <c r="N24" s="11" t="str">
        <f t="shared" si="4"/>
        <v>YA</v>
      </c>
      <c r="O24" s="11" t="str">
        <f t="shared" si="5"/>
        <v>YA</v>
      </c>
      <c r="P24" s="12" t="str">
        <f t="shared" si="6"/>
        <v>hits</v>
      </c>
      <c r="Q24" s="13" t="str">
        <f t="shared" si="7"/>
        <v>hits</v>
      </c>
      <c r="R24" s="13" t="str">
        <f t="shared" si="8"/>
        <v>hits</v>
      </c>
      <c r="S24" s="12" t="str">
        <f t="shared" si="9"/>
        <v>hits</v>
      </c>
      <c r="T24" s="12" t="str">
        <f t="shared" si="10"/>
        <v>hits</v>
      </c>
    </row>
    <row r="25" spans="1:21" ht="15.75" x14ac:dyDescent="0.25">
      <c r="A25" t="s">
        <v>33</v>
      </c>
      <c r="B25" s="2">
        <v>8.6999999999999993</v>
      </c>
      <c r="C25" s="5">
        <v>1.9468650489999999</v>
      </c>
      <c r="D25" s="6">
        <v>3.2439790820000001</v>
      </c>
      <c r="E25" s="7">
        <v>0.51493167900000003</v>
      </c>
      <c r="F25" s="8">
        <v>1.9732170099999999</v>
      </c>
      <c r="G25" s="9">
        <v>1.8186183570000001</v>
      </c>
      <c r="H25" s="10"/>
      <c r="I25" t="s">
        <v>33</v>
      </c>
      <c r="J25" s="2" t="str">
        <f t="shared" si="0"/>
        <v>YA</v>
      </c>
      <c r="K25" s="11" t="str">
        <f t="shared" si="1"/>
        <v>YA</v>
      </c>
      <c r="L25" s="11" t="str">
        <f t="shared" si="2"/>
        <v>YA</v>
      </c>
      <c r="M25" s="11" t="str">
        <f t="shared" si="3"/>
        <v>YA</v>
      </c>
      <c r="N25" s="11" t="str">
        <f t="shared" si="4"/>
        <v>YA</v>
      </c>
      <c r="O25" s="11" t="str">
        <f t="shared" si="5"/>
        <v>YA</v>
      </c>
      <c r="P25" s="12" t="str">
        <f t="shared" si="6"/>
        <v>hits</v>
      </c>
      <c r="Q25" s="13" t="str">
        <f t="shared" si="7"/>
        <v>hits</v>
      </c>
      <c r="R25" s="13" t="str">
        <f t="shared" si="8"/>
        <v>hits</v>
      </c>
      <c r="S25" s="12" t="str">
        <f t="shared" si="9"/>
        <v>hits</v>
      </c>
      <c r="T25" s="12" t="str">
        <f t="shared" si="10"/>
        <v>hits</v>
      </c>
    </row>
    <row r="26" spans="1:21" ht="15.75" x14ac:dyDescent="0.25">
      <c r="A26" t="s">
        <v>34</v>
      </c>
      <c r="B26" s="2">
        <v>3.7</v>
      </c>
      <c r="C26" s="5">
        <v>3.1402130129999999</v>
      </c>
      <c r="D26" s="6">
        <v>2.697983325</v>
      </c>
      <c r="E26" s="7">
        <v>1.4753341999999999E-2</v>
      </c>
      <c r="F26" s="8">
        <v>0.105056763</v>
      </c>
      <c r="G26" s="19">
        <v>3.4514589309999999</v>
      </c>
      <c r="H26" s="10"/>
      <c r="I26" t="s">
        <v>34</v>
      </c>
      <c r="J26" s="2" t="str">
        <f t="shared" si="0"/>
        <v>YA</v>
      </c>
      <c r="K26" s="11" t="str">
        <f t="shared" si="1"/>
        <v>YA</v>
      </c>
      <c r="L26" s="11" t="str">
        <f t="shared" si="2"/>
        <v>YA</v>
      </c>
      <c r="M26" s="11" t="str">
        <f t="shared" si="3"/>
        <v>TIDAK</v>
      </c>
      <c r="N26" s="11" t="str">
        <f t="shared" si="4"/>
        <v>YA</v>
      </c>
      <c r="O26" s="11" t="str">
        <f t="shared" si="5"/>
        <v>YA</v>
      </c>
      <c r="P26" s="12" t="str">
        <f t="shared" si="6"/>
        <v>hits</v>
      </c>
      <c r="Q26" s="13" t="str">
        <f t="shared" si="7"/>
        <v>hits</v>
      </c>
      <c r="R26" s="13" t="str">
        <f t="shared" si="8"/>
        <v>misses</v>
      </c>
      <c r="S26" s="12" t="str">
        <f t="shared" si="9"/>
        <v>hits</v>
      </c>
      <c r="T26" s="12" t="str">
        <f t="shared" si="10"/>
        <v>hits</v>
      </c>
    </row>
    <row r="27" spans="1:21" x14ac:dyDescent="0.25">
      <c r="B27" s="2">
        <f t="shared" ref="B27:G27" si="11">SUM(B3:B26)</f>
        <v>72.400000000000006</v>
      </c>
      <c r="C27" s="2">
        <f t="shared" si="11"/>
        <v>15.882997254899998</v>
      </c>
      <c r="D27" s="2">
        <f t="shared" si="11"/>
        <v>29.482950280799997</v>
      </c>
      <c r="E27" s="2">
        <f t="shared" si="11"/>
        <v>14.909579469500001</v>
      </c>
      <c r="F27" s="2">
        <f t="shared" si="11"/>
        <v>21.486952879199997</v>
      </c>
      <c r="G27" s="2">
        <f t="shared" si="11"/>
        <v>27.474358423900004</v>
      </c>
      <c r="H27" s="10"/>
      <c r="I27" s="20"/>
      <c r="J27" s="10"/>
      <c r="K27" s="10"/>
      <c r="L27" s="10"/>
    </row>
    <row r="28" spans="1:21" x14ac:dyDescent="0.25">
      <c r="C28">
        <v>15.931257561000001</v>
      </c>
      <c r="D28">
        <v>30.055890083000001</v>
      </c>
      <c r="E28" s="21">
        <v>14.079229862</v>
      </c>
      <c r="F28">
        <v>21.649430753000001</v>
      </c>
      <c r="G28">
        <v>27.342689738000001</v>
      </c>
      <c r="H28" s="10"/>
      <c r="I28" s="10"/>
      <c r="J28" s="22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1" x14ac:dyDescent="0.25">
      <c r="J29" s="25" t="s">
        <v>35</v>
      </c>
      <c r="K29" s="26">
        <f>COUNTIF(P3:P26,"hits")</f>
        <v>5</v>
      </c>
      <c r="L29" s="26">
        <f>COUNTIF(Q3:Q26,"hits")</f>
        <v>6</v>
      </c>
      <c r="M29" s="26">
        <f>COUNTIF(R3:R26,"hits")</f>
        <v>5</v>
      </c>
      <c r="N29" s="26">
        <f>COUNTIF(S3:S26,"hits")</f>
        <v>6</v>
      </c>
      <c r="O29" s="26">
        <f>COUNTIF(T3:T26,"hits")</f>
        <v>6</v>
      </c>
      <c r="P29" s="27" t="s">
        <v>36</v>
      </c>
      <c r="Q29" s="26">
        <f>(K29+K32)/K33</f>
        <v>0.54166666666666663</v>
      </c>
      <c r="R29" s="26">
        <f>(L29+L32)/L33</f>
        <v>0.75</v>
      </c>
      <c r="S29" s="26">
        <f>(M29+M32)/M33</f>
        <v>0.625</v>
      </c>
      <c r="T29" s="26">
        <f>(N29+N32)/N33</f>
        <v>0.625</v>
      </c>
      <c r="U29" s="26">
        <f>(O29+O32)/O33</f>
        <v>0.66666666666666663</v>
      </c>
    </row>
    <row r="30" spans="1:21" x14ac:dyDescent="0.25">
      <c r="J30" s="25" t="s">
        <v>37</v>
      </c>
      <c r="K30" s="26">
        <f>COUNTIF(P3:P26,"misses")</f>
        <v>1</v>
      </c>
      <c r="L30" s="26">
        <f>COUNTIF(Q3:Q26,"misses")</f>
        <v>0</v>
      </c>
      <c r="M30" s="26">
        <f>COUNTIF(R3:R26,"misses")</f>
        <v>1</v>
      </c>
      <c r="N30" s="26">
        <f>COUNTIF(S3:S26,"misses")</f>
        <v>0</v>
      </c>
      <c r="O30" s="26">
        <f>COUNTIF(T3:T26,"misses")</f>
        <v>0</v>
      </c>
      <c r="P30" s="27" t="s">
        <v>38</v>
      </c>
      <c r="Q30" s="26">
        <f>K29/(K30+K29)</f>
        <v>0.83333333333333337</v>
      </c>
      <c r="R30" s="26">
        <f>L29/(L30+L29)</f>
        <v>1</v>
      </c>
      <c r="S30" s="26">
        <f>M29/(M30+M29)</f>
        <v>0.83333333333333337</v>
      </c>
      <c r="T30" s="26">
        <f>N29/(N30+N29)</f>
        <v>1</v>
      </c>
      <c r="U30" s="26">
        <f>O29/(O30+O29)</f>
        <v>1</v>
      </c>
    </row>
    <row r="31" spans="1:21" x14ac:dyDescent="0.25">
      <c r="J31" s="25" t="s">
        <v>39</v>
      </c>
      <c r="K31" s="26">
        <f>COUNTIF(P3:P26,"false alarm")</f>
        <v>10</v>
      </c>
      <c r="L31" s="26">
        <f>COUNTIF(Q3:Q26,"false alarm")</f>
        <v>6</v>
      </c>
      <c r="M31" s="26">
        <f>COUNTIF(R3:R26,"false alarm")</f>
        <v>8</v>
      </c>
      <c r="N31" s="26">
        <f>COUNTIF(S3:S26,"false alarm")</f>
        <v>9</v>
      </c>
      <c r="O31" s="26">
        <f>COUNTIF(T3:T26,"false alarm")</f>
        <v>8</v>
      </c>
      <c r="P31" s="27" t="s">
        <v>40</v>
      </c>
      <c r="Q31" s="26">
        <f>K31/(K29+K31)</f>
        <v>0.66666666666666663</v>
      </c>
      <c r="R31" s="26">
        <f>L31/(L29+L31)</f>
        <v>0.5</v>
      </c>
      <c r="S31" s="26">
        <f>M31/(M29+M31)</f>
        <v>0.61538461538461542</v>
      </c>
      <c r="T31" s="26">
        <f>N31/(N29+N31)</f>
        <v>0.6</v>
      </c>
      <c r="U31" s="26">
        <f>O31/(O29+O31)</f>
        <v>0.5714285714285714</v>
      </c>
    </row>
    <row r="32" spans="1:21" x14ac:dyDescent="0.25">
      <c r="J32" s="25" t="s">
        <v>41</v>
      </c>
      <c r="K32" s="26">
        <f>COUNTIF(P3:P26,"correct negatives")</f>
        <v>8</v>
      </c>
      <c r="L32" s="26">
        <f>COUNTIF(Q3:Q26,"correct negatives")</f>
        <v>12</v>
      </c>
      <c r="M32" s="26">
        <f>COUNTIF(R3:R26,"correct negatives")</f>
        <v>10</v>
      </c>
      <c r="N32" s="26">
        <f>COUNTIF(S3:S26,"correct negatives")</f>
        <v>9</v>
      </c>
      <c r="O32" s="26">
        <f>COUNTIF(T3:T26,"correct negatives")</f>
        <v>10</v>
      </c>
    </row>
    <row r="33" spans="1:16" x14ac:dyDescent="0.25">
      <c r="H33" s="10"/>
      <c r="I33" s="28"/>
      <c r="J33" s="25" t="s">
        <v>42</v>
      </c>
      <c r="K33" s="28">
        <f>SUM(K29:K32)</f>
        <v>24</v>
      </c>
      <c r="L33" s="28">
        <f>SUM(L29:L32)</f>
        <v>24</v>
      </c>
      <c r="M33" s="28">
        <f>SUM(M29:M32)</f>
        <v>24</v>
      </c>
      <c r="N33" s="28">
        <f>SUM(N29:N32)</f>
        <v>24</v>
      </c>
      <c r="O33" s="28">
        <f>SUM(O29:O32)</f>
        <v>24</v>
      </c>
    </row>
    <row r="34" spans="1:16" x14ac:dyDescent="0.25">
      <c r="H34" s="10"/>
      <c r="I34" s="28"/>
      <c r="J34" s="10"/>
      <c r="K34" s="28"/>
      <c r="L34" s="10"/>
      <c r="M34" s="28"/>
    </row>
    <row r="35" spans="1:16" x14ac:dyDescent="0.25">
      <c r="A35" t="s">
        <v>43</v>
      </c>
      <c r="H35" s="10"/>
      <c r="I35" s="28" t="s">
        <v>44</v>
      </c>
      <c r="J35" s="10"/>
      <c r="K35" s="28"/>
      <c r="L35" s="10"/>
      <c r="M35" s="28"/>
    </row>
    <row r="36" spans="1:16" x14ac:dyDescent="0.25">
      <c r="A36" s="29" t="s">
        <v>2</v>
      </c>
      <c r="B36" t="s">
        <v>3</v>
      </c>
      <c r="C36" t="s">
        <v>4</v>
      </c>
      <c r="D36" t="s">
        <v>5</v>
      </c>
      <c r="E36" t="s">
        <v>6</v>
      </c>
      <c r="F36" s="1" t="s">
        <v>7</v>
      </c>
      <c r="G36" t="s">
        <v>8</v>
      </c>
      <c r="H36" s="10"/>
      <c r="I36" s="28"/>
      <c r="J36" s="10"/>
      <c r="K36" s="28"/>
      <c r="L36" s="10" t="s">
        <v>9</v>
      </c>
      <c r="M36" s="28" t="s">
        <v>10</v>
      </c>
      <c r="N36" t="s">
        <v>6</v>
      </c>
      <c r="O36" t="s">
        <v>7</v>
      </c>
      <c r="P36" t="s">
        <v>8</v>
      </c>
    </row>
    <row r="37" spans="1:16" x14ac:dyDescent="0.25">
      <c r="A37" s="30" t="s">
        <v>45</v>
      </c>
      <c r="B37" s="10">
        <f t="shared" ref="B37:G37" si="12">SUM(B3:B5)</f>
        <v>0</v>
      </c>
      <c r="C37" s="10">
        <f t="shared" si="12"/>
        <v>0.35563630989999995</v>
      </c>
      <c r="D37" s="10">
        <f t="shared" si="12"/>
        <v>8.5217950000000004E-3</v>
      </c>
      <c r="E37" s="10">
        <f t="shared" si="12"/>
        <v>0.24734268200000004</v>
      </c>
      <c r="F37" s="10">
        <f t="shared" si="12"/>
        <v>0.21014127719999998</v>
      </c>
      <c r="G37" s="10">
        <f t="shared" si="12"/>
        <v>0.108839989</v>
      </c>
      <c r="H37" s="10"/>
      <c r="I37" s="28"/>
      <c r="J37" s="10"/>
      <c r="K37" s="28" t="s">
        <v>76</v>
      </c>
      <c r="L37" s="10">
        <v>0.70833333333333337</v>
      </c>
      <c r="M37" s="28">
        <v>0.95833333333333337</v>
      </c>
      <c r="N37">
        <v>0.79166666666666663</v>
      </c>
      <c r="O37">
        <v>0.875</v>
      </c>
      <c r="P37">
        <v>0.95833333333333337</v>
      </c>
    </row>
    <row r="38" spans="1:16" x14ac:dyDescent="0.25">
      <c r="A38" s="30" t="s">
        <v>46</v>
      </c>
      <c r="B38" s="31">
        <f t="shared" ref="B38:G38" si="13">SUM(C6:C8)</f>
        <v>0.175111294</v>
      </c>
      <c r="C38" s="31">
        <f t="shared" si="13"/>
        <v>0.1000656046</v>
      </c>
      <c r="D38" s="31">
        <f t="shared" si="13"/>
        <v>0.37363481399999998</v>
      </c>
      <c r="E38" s="31">
        <f t="shared" si="13"/>
        <v>0.33069515399999999</v>
      </c>
      <c r="F38" s="31">
        <f t="shared" si="13"/>
        <v>0.35731244099999998</v>
      </c>
      <c r="G38" s="31">
        <f t="shared" si="13"/>
        <v>0</v>
      </c>
      <c r="H38" s="10"/>
      <c r="I38" s="28"/>
      <c r="J38" s="10"/>
      <c r="K38" s="28" t="s">
        <v>80</v>
      </c>
      <c r="L38" s="10">
        <v>0.66666666666666663</v>
      </c>
      <c r="M38" s="28">
        <v>0.91666666666666663</v>
      </c>
      <c r="N38">
        <v>0.75</v>
      </c>
      <c r="O38">
        <v>0.79166666666666663</v>
      </c>
      <c r="P38">
        <v>0.83333333333333337</v>
      </c>
    </row>
    <row r="39" spans="1:16" x14ac:dyDescent="0.25">
      <c r="A39" s="30" t="s">
        <v>47</v>
      </c>
      <c r="B39" s="10">
        <f t="shared" ref="B39:G39" si="14">SUM(B9:B11)</f>
        <v>0</v>
      </c>
      <c r="C39" s="10">
        <f t="shared" si="14"/>
        <v>0.64395618500000007</v>
      </c>
      <c r="D39" s="10">
        <f t="shared" si="14"/>
        <v>0.17048246820000001</v>
      </c>
      <c r="E39" s="10">
        <f t="shared" si="14"/>
        <v>0.375380516</v>
      </c>
      <c r="F39" s="10">
        <f t="shared" si="14"/>
        <v>6.5750121999999994E-2</v>
      </c>
      <c r="G39" s="10">
        <f t="shared" si="14"/>
        <v>8.3907364999999998E-2</v>
      </c>
      <c r="H39" s="10"/>
      <c r="I39" s="28"/>
      <c r="J39" s="10"/>
      <c r="K39" s="28" t="s">
        <v>79</v>
      </c>
      <c r="L39" s="10">
        <v>0.54166666666666663</v>
      </c>
      <c r="M39" s="28">
        <v>0.75</v>
      </c>
      <c r="N39">
        <v>0.66666666666666663</v>
      </c>
      <c r="O39">
        <v>0.58333333333333337</v>
      </c>
      <c r="P39">
        <v>0.83333333333333337</v>
      </c>
    </row>
    <row r="40" spans="1:16" x14ac:dyDescent="0.25">
      <c r="A40" s="30" t="s">
        <v>48</v>
      </c>
      <c r="B40" s="10">
        <f t="shared" ref="B40:G40" si="15">SUM(B12:B14)</f>
        <v>0</v>
      </c>
      <c r="C40" s="10">
        <f t="shared" si="15"/>
        <v>0.101271629</v>
      </c>
      <c r="D40" s="10">
        <f t="shared" si="15"/>
        <v>0.46760582900000003</v>
      </c>
      <c r="E40" s="10">
        <f t="shared" si="15"/>
        <v>0.11417627299999999</v>
      </c>
      <c r="F40" s="10">
        <f t="shared" si="15"/>
        <v>9.4686508000000003E-2</v>
      </c>
      <c r="G40" s="10">
        <f t="shared" si="15"/>
        <v>0.45740890490000002</v>
      </c>
      <c r="H40" s="10"/>
      <c r="I40" s="32"/>
      <c r="J40" s="10"/>
      <c r="K40" s="28" t="s">
        <v>78</v>
      </c>
      <c r="L40" s="10">
        <v>0.54166666666666663</v>
      </c>
      <c r="M40" s="28">
        <v>0.75</v>
      </c>
      <c r="N40">
        <v>0.625</v>
      </c>
      <c r="O40">
        <v>0.625</v>
      </c>
      <c r="P40">
        <v>0.66666666666666663</v>
      </c>
    </row>
    <row r="41" spans="1:16" x14ac:dyDescent="0.25">
      <c r="A41" s="30" t="s">
        <v>49</v>
      </c>
      <c r="B41" s="10">
        <f t="shared" ref="B41:G41" si="16">SUM(B15:B17)</f>
        <v>0</v>
      </c>
      <c r="C41" s="10">
        <f t="shared" si="16"/>
        <v>2.5876751179999999</v>
      </c>
      <c r="D41" s="10">
        <f t="shared" si="16"/>
        <v>1.2806734640000002</v>
      </c>
      <c r="E41" s="10">
        <f t="shared" si="16"/>
        <v>1.0728482239999999</v>
      </c>
      <c r="F41" s="10">
        <f t="shared" si="16"/>
        <v>1.2854838369999999</v>
      </c>
      <c r="G41" s="10">
        <f t="shared" si="16"/>
        <v>0.87795662899999993</v>
      </c>
      <c r="H41" s="10"/>
      <c r="I41" s="28"/>
      <c r="J41" s="10"/>
      <c r="K41" s="28" t="s">
        <v>77</v>
      </c>
      <c r="L41" s="10">
        <v>0.45833333333333331</v>
      </c>
      <c r="M41" s="28">
        <v>0.54166666666666663</v>
      </c>
      <c r="N41" s="10">
        <v>0.54166666666666663</v>
      </c>
      <c r="O41" s="10">
        <v>0.58333333333333337</v>
      </c>
      <c r="P41" s="10">
        <v>0.54166666666666663</v>
      </c>
    </row>
    <row r="42" spans="1:16" x14ac:dyDescent="0.25">
      <c r="A42" s="30" t="s">
        <v>50</v>
      </c>
      <c r="B42" s="10">
        <f t="shared" ref="B42:G42" si="17">SUM(B18:B20)</f>
        <v>0</v>
      </c>
      <c r="C42" s="10">
        <f t="shared" si="17"/>
        <v>0.25849533099999999</v>
      </c>
      <c r="D42" s="10">
        <f t="shared" si="17"/>
        <v>3.1013002390000004</v>
      </c>
      <c r="E42" s="10">
        <f t="shared" si="17"/>
        <v>1.9927750104999999</v>
      </c>
      <c r="F42" s="10">
        <f t="shared" si="17"/>
        <v>2.9161925319999997</v>
      </c>
      <c r="G42" s="10">
        <f t="shared" si="17"/>
        <v>6.037988007</v>
      </c>
      <c r="H42" s="10"/>
      <c r="I42" s="28"/>
      <c r="J42" s="10"/>
      <c r="K42" s="28"/>
      <c r="L42" s="10"/>
      <c r="M42" s="33"/>
    </row>
    <row r="43" spans="1:16" x14ac:dyDescent="0.25">
      <c r="A43" s="30" t="s">
        <v>51</v>
      </c>
      <c r="B43" s="10">
        <f t="shared" ref="B43:G43" si="18">SUM(B21:B23)</f>
        <v>14</v>
      </c>
      <c r="C43" s="10">
        <f t="shared" si="18"/>
        <v>2.2455063829999999</v>
      </c>
      <c r="D43" s="10">
        <f t="shared" si="18"/>
        <v>8.7925848819999999</v>
      </c>
      <c r="E43" s="10">
        <f t="shared" si="18"/>
        <v>5.9469113550000001</v>
      </c>
      <c r="F43" s="10">
        <f t="shared" si="18"/>
        <v>8.3814754489999999</v>
      </c>
      <c r="G43" s="10">
        <f t="shared" si="18"/>
        <v>10.300267793</v>
      </c>
      <c r="H43" s="10"/>
      <c r="I43" s="32"/>
      <c r="J43" s="10"/>
      <c r="K43" s="28"/>
      <c r="L43" s="28" t="s">
        <v>81</v>
      </c>
      <c r="M43" s="28" t="s">
        <v>80</v>
      </c>
      <c r="N43" s="28" t="s">
        <v>79</v>
      </c>
      <c r="O43" s="28" t="s">
        <v>78</v>
      </c>
      <c r="P43" s="28" t="s">
        <v>77</v>
      </c>
    </row>
    <row r="44" spans="1:16" x14ac:dyDescent="0.25">
      <c r="A44" s="30" t="s">
        <v>52</v>
      </c>
      <c r="B44" s="10">
        <f t="shared" ref="B44:G44" si="19">SUM(B24:B26)</f>
        <v>58.400000000000006</v>
      </c>
      <c r="C44" s="10">
        <f t="shared" si="19"/>
        <v>9.5153450050000004</v>
      </c>
      <c r="D44" s="10">
        <f t="shared" si="19"/>
        <v>15.561715999</v>
      </c>
      <c r="E44" s="10">
        <f t="shared" si="19"/>
        <v>4.7865105949999993</v>
      </c>
      <c r="F44" s="10">
        <f t="shared" si="19"/>
        <v>8.2025280000000009</v>
      </c>
      <c r="G44" s="10">
        <f t="shared" si="19"/>
        <v>9.2506772949999991</v>
      </c>
      <c r="H44" s="10"/>
      <c r="I44" s="28"/>
      <c r="J44" s="10"/>
      <c r="K44" s="10" t="s">
        <v>82</v>
      </c>
      <c r="L44" s="10">
        <v>0.70833333333333337</v>
      </c>
      <c r="M44" s="10">
        <v>0.66666666666666663</v>
      </c>
      <c r="N44" s="10">
        <v>0.54166666666666663</v>
      </c>
      <c r="O44" s="10">
        <v>0.54166666666666663</v>
      </c>
      <c r="P44" s="10">
        <v>0.45833333333333331</v>
      </c>
    </row>
    <row r="45" spans="1:16" x14ac:dyDescent="0.25">
      <c r="A45" s="20"/>
      <c r="B45" s="10"/>
      <c r="C45" s="20"/>
      <c r="D45" s="10"/>
      <c r="H45" s="10"/>
      <c r="I45" s="28"/>
      <c r="J45" s="10"/>
      <c r="K45" s="28" t="s">
        <v>83</v>
      </c>
      <c r="L45" s="28">
        <v>0.95833333333333337</v>
      </c>
      <c r="M45" s="28">
        <v>0.91666666666666663</v>
      </c>
      <c r="N45" s="28">
        <v>0.75</v>
      </c>
      <c r="O45" s="28">
        <v>0.75</v>
      </c>
      <c r="P45" s="28">
        <v>0.54166666666666663</v>
      </c>
    </row>
    <row r="46" spans="1:16" x14ac:dyDescent="0.25">
      <c r="B46" s="10"/>
      <c r="C46" s="20" t="s">
        <v>53</v>
      </c>
      <c r="D46" s="10"/>
      <c r="H46" s="10"/>
      <c r="I46" s="32"/>
      <c r="J46" s="10"/>
      <c r="K46" s="10" t="s">
        <v>84</v>
      </c>
      <c r="L46" s="10">
        <v>0.79166666666666663</v>
      </c>
      <c r="M46" s="10">
        <v>0.75</v>
      </c>
      <c r="N46" s="10">
        <v>0.66666666666666663</v>
      </c>
      <c r="O46" s="10">
        <v>0.625</v>
      </c>
      <c r="P46" s="10">
        <v>0.54166666666666663</v>
      </c>
    </row>
    <row r="47" spans="1:16" x14ac:dyDescent="0.25">
      <c r="A47" s="29" t="s">
        <v>54</v>
      </c>
      <c r="B47" t="s">
        <v>65</v>
      </c>
      <c r="C47" t="s">
        <v>9</v>
      </c>
      <c r="D47" t="s">
        <v>10</v>
      </c>
      <c r="E47" t="s">
        <v>6</v>
      </c>
      <c r="F47" s="1" t="s">
        <v>7</v>
      </c>
      <c r="G47" t="s">
        <v>8</v>
      </c>
      <c r="H47" s="10"/>
      <c r="I47" s="28"/>
      <c r="J47" s="10"/>
      <c r="K47" s="10" t="s">
        <v>85</v>
      </c>
      <c r="L47" s="10">
        <v>0.875</v>
      </c>
      <c r="M47" s="10">
        <v>0.79166666666666663</v>
      </c>
      <c r="N47" s="10">
        <v>0.58333333333333337</v>
      </c>
      <c r="O47" s="10">
        <v>0.625</v>
      </c>
      <c r="P47" s="10">
        <v>0.53</v>
      </c>
    </row>
    <row r="48" spans="1:16" s="10" customFormat="1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10" t="s">
        <v>86</v>
      </c>
      <c r="L48" s="10">
        <v>0.95833333333333337</v>
      </c>
      <c r="M48" s="10">
        <v>0.83333333333333337</v>
      </c>
      <c r="N48" s="10">
        <v>0.83333333333333337</v>
      </c>
      <c r="O48" s="10">
        <v>0.66666666666666663</v>
      </c>
      <c r="P48" s="10">
        <v>0.54166666666666663</v>
      </c>
    </row>
    <row r="49" spans="1:13" x14ac:dyDescent="0.25">
      <c r="A49" s="45" t="s">
        <v>55</v>
      </c>
      <c r="B49" s="10">
        <f t="shared" ref="B49:G49" si="20">SUM(B3:B5)</f>
        <v>0</v>
      </c>
      <c r="C49" s="10">
        <f t="shared" si="20"/>
        <v>0.35563630989999995</v>
      </c>
      <c r="D49" s="10">
        <f t="shared" si="20"/>
        <v>8.5217950000000004E-3</v>
      </c>
      <c r="E49" s="10">
        <f t="shared" si="20"/>
        <v>0.24734268200000004</v>
      </c>
      <c r="F49" s="10">
        <f t="shared" si="20"/>
        <v>0.21014127719999998</v>
      </c>
      <c r="G49" s="10">
        <f t="shared" si="20"/>
        <v>0.108839989</v>
      </c>
      <c r="H49" s="10"/>
      <c r="I49" s="28"/>
      <c r="J49" s="10"/>
      <c r="K49" s="28"/>
      <c r="L49" s="10"/>
      <c r="M49" s="28"/>
    </row>
    <row r="50" spans="1:13" x14ac:dyDescent="0.25">
      <c r="A50" s="45" t="s">
        <v>56</v>
      </c>
      <c r="B50" s="31">
        <f t="shared" ref="B50:G50" si="21">SUM(B3:B8)</f>
        <v>0</v>
      </c>
      <c r="C50" s="31">
        <f t="shared" si="21"/>
        <v>0.53074760389999998</v>
      </c>
      <c r="D50" s="31">
        <f t="shared" si="21"/>
        <v>0.1085873996</v>
      </c>
      <c r="E50" s="31">
        <f t="shared" si="21"/>
        <v>0.62097749600000007</v>
      </c>
      <c r="F50" s="31">
        <f t="shared" si="21"/>
        <v>0.54083643120000002</v>
      </c>
      <c r="G50" s="31">
        <f t="shared" si="21"/>
        <v>0.46615243000000001</v>
      </c>
      <c r="H50" s="10"/>
      <c r="I50" s="28"/>
      <c r="J50" s="10"/>
      <c r="K50" s="28"/>
      <c r="L50" s="10"/>
      <c r="M50" s="28"/>
    </row>
    <row r="51" spans="1:13" x14ac:dyDescent="0.25">
      <c r="A51" s="45" t="s">
        <v>57</v>
      </c>
      <c r="B51" s="10">
        <f t="shared" ref="B51:G51" si="22">SUM(B3:B11)</f>
        <v>0</v>
      </c>
      <c r="C51" s="10">
        <f t="shared" si="22"/>
        <v>1.1747037888999998</v>
      </c>
      <c r="D51" s="10">
        <f t="shared" si="22"/>
        <v>0.27906986779999998</v>
      </c>
      <c r="E51" s="10">
        <f t="shared" si="22"/>
        <v>0.99635801199999996</v>
      </c>
      <c r="F51" s="10">
        <f t="shared" si="22"/>
        <v>0.60658655319999999</v>
      </c>
      <c r="G51" s="10">
        <f t="shared" si="22"/>
        <v>0.55005979499999991</v>
      </c>
      <c r="H51" s="10"/>
      <c r="I51" s="28"/>
      <c r="J51" s="10"/>
      <c r="K51" s="28"/>
      <c r="L51" s="10"/>
      <c r="M51" s="28"/>
    </row>
    <row r="52" spans="1:13" x14ac:dyDescent="0.25">
      <c r="A52" s="45" t="s">
        <v>58</v>
      </c>
      <c r="B52" s="10">
        <f t="shared" ref="B52:G52" si="23">SUM(B3:B14)</f>
        <v>0</v>
      </c>
      <c r="C52" s="10">
        <f t="shared" si="23"/>
        <v>1.2759754178999998</v>
      </c>
      <c r="D52" s="10">
        <f t="shared" si="23"/>
        <v>0.74667569680000001</v>
      </c>
      <c r="E52" s="10">
        <f t="shared" si="23"/>
        <v>1.110534285</v>
      </c>
      <c r="F52" s="10">
        <f t="shared" si="23"/>
        <v>0.70127306119999999</v>
      </c>
      <c r="G52" s="10">
        <f t="shared" si="23"/>
        <v>1.0074686999</v>
      </c>
      <c r="H52" s="10"/>
      <c r="I52" s="28"/>
      <c r="J52" s="10"/>
      <c r="K52" s="28"/>
      <c r="L52" s="10"/>
      <c r="M52" s="28"/>
    </row>
    <row r="53" spans="1:13" x14ac:dyDescent="0.25">
      <c r="A53" s="45" t="s">
        <v>59</v>
      </c>
      <c r="B53" s="10">
        <f t="shared" ref="B53:G53" si="24">SUM(B3:B17)</f>
        <v>0</v>
      </c>
      <c r="C53" s="10">
        <f t="shared" si="24"/>
        <v>3.8636505358999997</v>
      </c>
      <c r="D53" s="10">
        <f t="shared" si="24"/>
        <v>2.0273491608</v>
      </c>
      <c r="E53" s="10">
        <f t="shared" si="24"/>
        <v>2.1833825089999999</v>
      </c>
      <c r="F53" s="10">
        <f t="shared" si="24"/>
        <v>1.9867568981999999</v>
      </c>
      <c r="G53" s="10">
        <f t="shared" si="24"/>
        <v>1.8854253289</v>
      </c>
      <c r="H53" s="10"/>
      <c r="I53" s="28"/>
      <c r="J53" s="10"/>
      <c r="K53" s="28"/>
      <c r="L53" s="10"/>
      <c r="M53" s="28"/>
    </row>
    <row r="54" spans="1:13" x14ac:dyDescent="0.25">
      <c r="A54" s="45" t="s">
        <v>60</v>
      </c>
      <c r="B54" s="10">
        <f t="shared" ref="B54:G54" si="25">SUM(B3:B20)</f>
        <v>0</v>
      </c>
      <c r="C54" s="10">
        <f t="shared" si="25"/>
        <v>4.1221458668999995</v>
      </c>
      <c r="D54" s="10">
        <f t="shared" si="25"/>
        <v>5.1286493997999996</v>
      </c>
      <c r="E54" s="10">
        <f t="shared" si="25"/>
        <v>4.1761575195000002</v>
      </c>
      <c r="F54" s="10">
        <f t="shared" si="25"/>
        <v>4.9029494301999996</v>
      </c>
      <c r="G54" s="10">
        <f t="shared" si="25"/>
        <v>7.9234133358999994</v>
      </c>
      <c r="H54" s="10"/>
      <c r="I54" s="28"/>
      <c r="J54" s="10"/>
      <c r="K54" s="28"/>
      <c r="L54" s="10"/>
      <c r="M54" s="28"/>
    </row>
    <row r="55" spans="1:13" x14ac:dyDescent="0.25">
      <c r="A55" s="45" t="s">
        <v>61</v>
      </c>
      <c r="B55" s="10">
        <f t="shared" ref="B55:G55" si="26">SUM(B3:B23)</f>
        <v>14</v>
      </c>
      <c r="C55" s="10">
        <f t="shared" si="26"/>
        <v>6.367652249899999</v>
      </c>
      <c r="D55" s="10">
        <f t="shared" si="26"/>
        <v>13.9212342818</v>
      </c>
      <c r="E55" s="10">
        <f t="shared" si="26"/>
        <v>10.123068874499999</v>
      </c>
      <c r="F55" s="10">
        <f t="shared" si="26"/>
        <v>13.284424879199999</v>
      </c>
      <c r="G55" s="10">
        <f t="shared" si="26"/>
        <v>18.223681128900001</v>
      </c>
      <c r="H55" s="10"/>
      <c r="I55" s="28"/>
      <c r="J55" s="10"/>
      <c r="K55" s="28"/>
      <c r="L55" s="10"/>
      <c r="M55" s="28"/>
    </row>
    <row r="56" spans="1:13" x14ac:dyDescent="0.25">
      <c r="A56" s="45" t="s">
        <v>62</v>
      </c>
      <c r="B56" s="10">
        <f t="shared" ref="B56:G56" si="27">SUM(B3:B26)</f>
        <v>72.400000000000006</v>
      </c>
      <c r="C56" s="10">
        <f t="shared" si="27"/>
        <v>15.882997254899998</v>
      </c>
      <c r="D56" s="10">
        <f t="shared" si="27"/>
        <v>29.482950280799997</v>
      </c>
      <c r="E56" s="10">
        <f t="shared" si="27"/>
        <v>14.909579469500001</v>
      </c>
      <c r="F56" s="10">
        <f t="shared" si="27"/>
        <v>21.486952879199997</v>
      </c>
      <c r="G56" s="10">
        <f t="shared" si="27"/>
        <v>27.474358423900004</v>
      </c>
      <c r="H56" s="10"/>
      <c r="I56" s="28"/>
      <c r="J56" s="10"/>
      <c r="K56" s="28"/>
      <c r="L56" s="10"/>
      <c r="M56" s="28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="70" zoomScaleNormal="70" workbookViewId="0">
      <selection activeCell="K29" sqref="K29:O33"/>
    </sheetView>
  </sheetViews>
  <sheetFormatPr defaultRowHeight="15" x14ac:dyDescent="0.25"/>
  <cols>
    <col min="1" max="16384" width="9.140625" style="10"/>
  </cols>
  <sheetData>
    <row r="1" spans="1:20" x14ac:dyDescent="0.25">
      <c r="A1" s="10" t="s">
        <v>0</v>
      </c>
      <c r="D1" s="10" t="s">
        <v>1</v>
      </c>
    </row>
    <row r="2" spans="1:20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" t="s">
        <v>7</v>
      </c>
      <c r="G2" s="10" t="s">
        <v>8</v>
      </c>
      <c r="I2" s="10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0" ht="15.75" x14ac:dyDescent="0.25">
      <c r="A3" s="10">
        <v>1</v>
      </c>
      <c r="C3" s="34">
        <v>0.1</v>
      </c>
      <c r="D3" s="35">
        <v>1</v>
      </c>
      <c r="E3" s="36">
        <v>1</v>
      </c>
      <c r="F3" s="37">
        <v>1</v>
      </c>
      <c r="G3" s="38">
        <v>0.1</v>
      </c>
      <c r="I3" s="10">
        <v>1</v>
      </c>
      <c r="J3" s="39" t="s">
        <v>68</v>
      </c>
      <c r="K3" s="11" t="str">
        <f t="shared" ref="K3:O26" si="0">IF(C3&lt;0.09,"TIDAK","YA")</f>
        <v>YA</v>
      </c>
      <c r="L3" s="11" t="str">
        <f t="shared" si="0"/>
        <v>YA</v>
      </c>
      <c r="M3" s="11" t="str">
        <f t="shared" si="0"/>
        <v>YA</v>
      </c>
      <c r="N3" s="11" t="str">
        <f t="shared" si="0"/>
        <v>YA</v>
      </c>
      <c r="O3" s="11" t="str">
        <f t="shared" si="0"/>
        <v>YA</v>
      </c>
      <c r="P3" s="12" t="str">
        <f t="shared" ref="P3:P26" si="1">IF(AND(K3="YA",J3="YA"),"hits",IF(AND(K3="TIDAK",J3="YA"),"misses",IF(AND(K3="YA",J3="TIDAK"),"false alarm","correct negatives")))</f>
        <v>hits</v>
      </c>
      <c r="Q3" s="13" t="str">
        <f t="shared" ref="Q3:Q26" si="2">IF(AND(L3="YA",J3="YA"),"hits",IF(AND(L3="TIDAK",J3="YA"),"misses",IF(AND(L3="YA",J3="TIDAK"),"false alarm","correct negatives")))</f>
        <v>hits</v>
      </c>
      <c r="R3" s="13" t="str">
        <f t="shared" ref="R3:R26" si="3">IF(AND(M3="YA",J3="YA"),"hits",IF(AND(M3="TIDAK",J3="YA"),"misses",IF(AND(M3="YA",J3="TIDAK"),"false alarm","correct negatives")))</f>
        <v>hits</v>
      </c>
      <c r="S3" s="12" t="str">
        <f t="shared" ref="S3:S26" si="4">IF(AND(N3="YA",J3="YA"),"hits",IF(AND(N3="TIDAK",J3="YA"),"misses",IF(AND(N3="YA",J3="TIDAK"),"false alarm","correct negatives")))</f>
        <v>hits</v>
      </c>
      <c r="T3" s="12" t="str">
        <f t="shared" ref="T3:T26" si="5">IF(AND(O3="YA",J3="YA"),"hits",IF(AND(O3="TIDAK",J3="YA"),"misses",IF(AND(O3="YA",J3="TIDAK"),"false alarm","correct negatives")))</f>
        <v>hits</v>
      </c>
    </row>
    <row r="4" spans="1:20" ht="31.5" x14ac:dyDescent="0.25">
      <c r="A4" s="10">
        <v>2</v>
      </c>
      <c r="C4" s="34">
        <v>5</v>
      </c>
      <c r="D4" s="35">
        <v>6</v>
      </c>
      <c r="E4" s="36">
        <v>2</v>
      </c>
      <c r="F4" s="37">
        <v>2</v>
      </c>
      <c r="G4" s="38">
        <v>1</v>
      </c>
      <c r="I4" s="10">
        <v>2</v>
      </c>
      <c r="J4" s="39" t="s">
        <v>69</v>
      </c>
      <c r="K4" s="11" t="str">
        <f t="shared" si="0"/>
        <v>YA</v>
      </c>
      <c r="L4" s="11" t="str">
        <f t="shared" si="0"/>
        <v>YA</v>
      </c>
      <c r="M4" s="11" t="str">
        <f t="shared" si="0"/>
        <v>YA</v>
      </c>
      <c r="N4" s="11" t="str">
        <f t="shared" si="0"/>
        <v>YA</v>
      </c>
      <c r="O4" s="11" t="str">
        <f t="shared" si="0"/>
        <v>YA</v>
      </c>
      <c r="P4" s="12" t="str">
        <f t="shared" si="1"/>
        <v>false alarm</v>
      </c>
      <c r="Q4" s="13" t="str">
        <f t="shared" si="2"/>
        <v>false alarm</v>
      </c>
      <c r="R4" s="13" t="str">
        <f t="shared" si="3"/>
        <v>false alarm</v>
      </c>
      <c r="S4" s="12" t="str">
        <f t="shared" si="4"/>
        <v>false alarm</v>
      </c>
      <c r="T4" s="12" t="str">
        <f t="shared" si="5"/>
        <v>false alarm</v>
      </c>
    </row>
    <row r="5" spans="1:20" ht="31.5" x14ac:dyDescent="0.25">
      <c r="A5" s="52">
        <v>3</v>
      </c>
      <c r="B5" s="52">
        <v>0</v>
      </c>
      <c r="C5" s="34">
        <v>2</v>
      </c>
      <c r="D5" s="35">
        <v>10</v>
      </c>
      <c r="E5" s="36">
        <v>7</v>
      </c>
      <c r="F5" s="37">
        <v>8</v>
      </c>
      <c r="G5" s="38">
        <v>3.4</v>
      </c>
      <c r="I5" s="10">
        <v>3</v>
      </c>
      <c r="J5" s="39" t="s">
        <v>69</v>
      </c>
      <c r="K5" s="11" t="str">
        <f t="shared" si="0"/>
        <v>YA</v>
      </c>
      <c r="L5" s="11" t="str">
        <f t="shared" si="0"/>
        <v>YA</v>
      </c>
      <c r="M5" s="11" t="str">
        <f t="shared" si="0"/>
        <v>YA</v>
      </c>
      <c r="N5" s="11" t="str">
        <f t="shared" si="0"/>
        <v>YA</v>
      </c>
      <c r="O5" s="11" t="str">
        <f t="shared" si="0"/>
        <v>YA</v>
      </c>
      <c r="P5" s="12" t="str">
        <f t="shared" si="1"/>
        <v>false alarm</v>
      </c>
      <c r="Q5" s="13" t="str">
        <f t="shared" si="2"/>
        <v>false alarm</v>
      </c>
      <c r="R5" s="13" t="str">
        <f t="shared" si="3"/>
        <v>false alarm</v>
      </c>
      <c r="S5" s="12" t="str">
        <f t="shared" si="4"/>
        <v>false alarm</v>
      </c>
      <c r="T5" s="12" t="str">
        <f t="shared" si="5"/>
        <v>false alarm</v>
      </c>
    </row>
    <row r="6" spans="1:20" ht="31.5" x14ac:dyDescent="0.25">
      <c r="A6" s="10">
        <v>4</v>
      </c>
      <c r="C6" s="34">
        <v>4</v>
      </c>
      <c r="D6" s="35">
        <v>30</v>
      </c>
      <c r="E6" s="36">
        <v>25</v>
      </c>
      <c r="F6" s="37">
        <v>14</v>
      </c>
      <c r="G6" s="53">
        <v>10.3</v>
      </c>
      <c r="I6" s="10">
        <v>4</v>
      </c>
      <c r="J6" s="39" t="s">
        <v>69</v>
      </c>
      <c r="K6" s="11" t="str">
        <f t="shared" si="0"/>
        <v>YA</v>
      </c>
      <c r="L6" s="11" t="str">
        <f t="shared" si="0"/>
        <v>YA</v>
      </c>
      <c r="M6" s="11" t="str">
        <f t="shared" si="0"/>
        <v>YA</v>
      </c>
      <c r="N6" s="11" t="str">
        <f t="shared" si="0"/>
        <v>YA</v>
      </c>
      <c r="O6" s="11" t="str">
        <f t="shared" si="0"/>
        <v>YA</v>
      </c>
      <c r="P6" s="12" t="str">
        <f t="shared" si="1"/>
        <v>false alarm</v>
      </c>
      <c r="Q6" s="13" t="str">
        <f t="shared" si="2"/>
        <v>false alarm</v>
      </c>
      <c r="R6" s="13" t="str">
        <f t="shared" si="3"/>
        <v>false alarm</v>
      </c>
      <c r="S6" s="12" t="str">
        <f t="shared" si="4"/>
        <v>false alarm</v>
      </c>
      <c r="T6" s="12" t="str">
        <f t="shared" si="5"/>
        <v>false alarm</v>
      </c>
    </row>
    <row r="7" spans="1:20" ht="31.5" x14ac:dyDescent="0.25">
      <c r="A7" s="10">
        <v>5</v>
      </c>
      <c r="C7" s="34">
        <v>1</v>
      </c>
      <c r="D7" s="35"/>
      <c r="E7" s="37">
        <v>1</v>
      </c>
      <c r="F7" s="37">
        <v>1</v>
      </c>
      <c r="G7" s="35"/>
      <c r="I7" s="10">
        <v>5</v>
      </c>
      <c r="J7" s="39" t="s">
        <v>69</v>
      </c>
      <c r="K7" s="11" t="str">
        <f t="shared" si="0"/>
        <v>YA</v>
      </c>
      <c r="L7" s="11" t="str">
        <f t="shared" si="0"/>
        <v>TIDAK</v>
      </c>
      <c r="M7" s="11" t="str">
        <f t="shared" si="0"/>
        <v>YA</v>
      </c>
      <c r="N7" s="11" t="str">
        <f t="shared" si="0"/>
        <v>YA</v>
      </c>
      <c r="O7" s="11" t="str">
        <f t="shared" si="0"/>
        <v>TIDAK</v>
      </c>
      <c r="P7" s="12" t="str">
        <f t="shared" si="1"/>
        <v>false alarm</v>
      </c>
      <c r="Q7" s="13" t="str">
        <f t="shared" si="2"/>
        <v>correct negatives</v>
      </c>
      <c r="R7" s="13" t="str">
        <f t="shared" si="3"/>
        <v>false alarm</v>
      </c>
      <c r="S7" s="12" t="str">
        <f t="shared" si="4"/>
        <v>false alarm</v>
      </c>
      <c r="T7" s="12" t="str">
        <f t="shared" si="5"/>
        <v>correct negatives</v>
      </c>
    </row>
    <row r="8" spans="1:20" ht="31.5" x14ac:dyDescent="0.25">
      <c r="A8" s="52">
        <v>6</v>
      </c>
      <c r="B8" s="52"/>
      <c r="C8" s="34">
        <v>1</v>
      </c>
      <c r="D8" s="35"/>
      <c r="E8" s="37">
        <v>2</v>
      </c>
      <c r="F8" s="37">
        <v>1</v>
      </c>
      <c r="G8" s="35"/>
      <c r="I8" s="10">
        <v>6</v>
      </c>
      <c r="J8" s="39" t="s">
        <v>69</v>
      </c>
      <c r="K8" s="11" t="str">
        <f t="shared" si="0"/>
        <v>YA</v>
      </c>
      <c r="L8" s="11" t="str">
        <f t="shared" si="0"/>
        <v>TIDAK</v>
      </c>
      <c r="M8" s="11" t="str">
        <f t="shared" si="0"/>
        <v>YA</v>
      </c>
      <c r="N8" s="11" t="str">
        <f t="shared" si="0"/>
        <v>YA</v>
      </c>
      <c r="O8" s="11" t="str">
        <f t="shared" si="0"/>
        <v>TIDAK</v>
      </c>
      <c r="P8" s="12" t="str">
        <f t="shared" si="1"/>
        <v>false alarm</v>
      </c>
      <c r="Q8" s="13" t="str">
        <f t="shared" si="2"/>
        <v>correct negatives</v>
      </c>
      <c r="R8" s="13" t="str">
        <f t="shared" si="3"/>
        <v>false alarm</v>
      </c>
      <c r="S8" s="12" t="str">
        <f t="shared" si="4"/>
        <v>false alarm</v>
      </c>
      <c r="T8" s="12" t="str">
        <f t="shared" si="5"/>
        <v>correct negatives</v>
      </c>
    </row>
    <row r="9" spans="1:20" ht="31.5" x14ac:dyDescent="0.25">
      <c r="A9" s="10">
        <v>7</v>
      </c>
      <c r="C9" s="34">
        <v>1</v>
      </c>
      <c r="D9" s="35"/>
      <c r="E9" s="37">
        <v>1</v>
      </c>
      <c r="F9" s="37">
        <v>1</v>
      </c>
      <c r="G9" s="35"/>
      <c r="I9" s="10">
        <v>7</v>
      </c>
      <c r="J9" s="39" t="s">
        <v>69</v>
      </c>
      <c r="K9" s="11" t="str">
        <f t="shared" si="0"/>
        <v>YA</v>
      </c>
      <c r="L9" s="11" t="str">
        <f t="shared" si="0"/>
        <v>TIDAK</v>
      </c>
      <c r="M9" s="11" t="str">
        <f t="shared" si="0"/>
        <v>YA</v>
      </c>
      <c r="N9" s="11" t="str">
        <f t="shared" si="0"/>
        <v>YA</v>
      </c>
      <c r="O9" s="11" t="str">
        <f t="shared" si="0"/>
        <v>TIDAK</v>
      </c>
      <c r="P9" s="12" t="str">
        <f t="shared" si="1"/>
        <v>false alarm</v>
      </c>
      <c r="Q9" s="13" t="str">
        <f t="shared" si="2"/>
        <v>correct negatives</v>
      </c>
      <c r="R9" s="13" t="str">
        <f t="shared" si="3"/>
        <v>false alarm</v>
      </c>
      <c r="S9" s="12" t="str">
        <f t="shared" si="4"/>
        <v>false alarm</v>
      </c>
      <c r="T9" s="12" t="str">
        <f t="shared" si="5"/>
        <v>correct negatives</v>
      </c>
    </row>
    <row r="10" spans="1:20" ht="31.5" x14ac:dyDescent="0.25">
      <c r="A10" s="10">
        <v>8</v>
      </c>
      <c r="C10" s="34">
        <v>1</v>
      </c>
      <c r="D10" s="35"/>
      <c r="E10" s="37">
        <v>2</v>
      </c>
      <c r="F10" s="37"/>
      <c r="G10" s="35"/>
      <c r="I10" s="10">
        <v>8</v>
      </c>
      <c r="J10" s="39" t="s">
        <v>69</v>
      </c>
      <c r="K10" s="11" t="str">
        <f t="shared" si="0"/>
        <v>YA</v>
      </c>
      <c r="L10" s="11" t="str">
        <f t="shared" si="0"/>
        <v>TIDAK</v>
      </c>
      <c r="M10" s="11" t="str">
        <f t="shared" si="0"/>
        <v>YA</v>
      </c>
      <c r="N10" s="11" t="str">
        <f t="shared" si="0"/>
        <v>TIDAK</v>
      </c>
      <c r="O10" s="11" t="str">
        <f t="shared" si="0"/>
        <v>TIDAK</v>
      </c>
      <c r="P10" s="12" t="str">
        <f t="shared" si="1"/>
        <v>false alarm</v>
      </c>
      <c r="Q10" s="13" t="str">
        <f t="shared" si="2"/>
        <v>correct negatives</v>
      </c>
      <c r="R10" s="13" t="str">
        <f t="shared" si="3"/>
        <v>false alarm</v>
      </c>
      <c r="S10" s="12" t="str">
        <f t="shared" si="4"/>
        <v>correct negatives</v>
      </c>
      <c r="T10" s="12" t="str">
        <f t="shared" si="5"/>
        <v>correct negatives</v>
      </c>
    </row>
    <row r="11" spans="1:20" ht="31.5" x14ac:dyDescent="0.25">
      <c r="A11" s="52">
        <v>9</v>
      </c>
      <c r="B11" s="52"/>
      <c r="C11" s="34">
        <v>1</v>
      </c>
      <c r="D11" s="35"/>
      <c r="E11" s="37"/>
      <c r="F11" s="37"/>
      <c r="G11" s="35"/>
      <c r="I11" s="10">
        <v>9</v>
      </c>
      <c r="J11" s="39" t="s">
        <v>69</v>
      </c>
      <c r="K11" s="11" t="str">
        <f t="shared" si="0"/>
        <v>YA</v>
      </c>
      <c r="L11" s="11" t="str">
        <f t="shared" si="0"/>
        <v>TIDAK</v>
      </c>
      <c r="M11" s="11" t="str">
        <f t="shared" si="0"/>
        <v>TIDAK</v>
      </c>
      <c r="N11" s="11" t="str">
        <f t="shared" si="0"/>
        <v>TIDAK</v>
      </c>
      <c r="O11" s="11" t="str">
        <f t="shared" si="0"/>
        <v>TIDAK</v>
      </c>
      <c r="P11" s="12" t="str">
        <f t="shared" si="1"/>
        <v>false alarm</v>
      </c>
      <c r="Q11" s="13" t="str">
        <f t="shared" si="2"/>
        <v>correct negatives</v>
      </c>
      <c r="R11" s="13" t="str">
        <f t="shared" si="3"/>
        <v>correct negatives</v>
      </c>
      <c r="S11" s="12" t="str">
        <f t="shared" si="4"/>
        <v>correct negatives</v>
      </c>
      <c r="T11" s="12" t="str">
        <f t="shared" si="5"/>
        <v>correct negatives</v>
      </c>
    </row>
    <row r="12" spans="1:20" ht="31.5" x14ac:dyDescent="0.25">
      <c r="A12" s="10">
        <v>10</v>
      </c>
      <c r="C12" s="34"/>
      <c r="D12" s="35"/>
      <c r="E12" s="37"/>
      <c r="F12" s="37"/>
      <c r="G12" s="35"/>
      <c r="I12" s="10">
        <v>10</v>
      </c>
      <c r="J12" s="39" t="s">
        <v>69</v>
      </c>
      <c r="K12" s="11" t="str">
        <f t="shared" si="0"/>
        <v>TIDAK</v>
      </c>
      <c r="L12" s="11" t="str">
        <f t="shared" si="0"/>
        <v>TIDAK</v>
      </c>
      <c r="M12" s="11" t="str">
        <f t="shared" si="0"/>
        <v>TIDAK</v>
      </c>
      <c r="N12" s="11" t="str">
        <f t="shared" si="0"/>
        <v>TIDAK</v>
      </c>
      <c r="O12" s="11" t="str">
        <f t="shared" si="0"/>
        <v>TIDAK</v>
      </c>
      <c r="P12" s="12" t="str">
        <f t="shared" si="1"/>
        <v>correct negatives</v>
      </c>
      <c r="Q12" s="13" t="str">
        <f t="shared" si="2"/>
        <v>correct negatives</v>
      </c>
      <c r="R12" s="13" t="str">
        <f t="shared" si="3"/>
        <v>correct negatives</v>
      </c>
      <c r="S12" s="12" t="str">
        <f t="shared" si="4"/>
        <v>correct negatives</v>
      </c>
      <c r="T12" s="12" t="str">
        <f t="shared" si="5"/>
        <v>correct negatives</v>
      </c>
    </row>
    <row r="13" spans="1:20" ht="31.5" x14ac:dyDescent="0.25">
      <c r="A13" s="10">
        <v>11</v>
      </c>
      <c r="C13" s="34"/>
      <c r="D13" s="35"/>
      <c r="E13" s="37"/>
      <c r="F13" s="37"/>
      <c r="G13" s="35"/>
      <c r="I13" s="10">
        <v>11</v>
      </c>
      <c r="J13" s="39" t="s">
        <v>69</v>
      </c>
      <c r="K13" s="11" t="str">
        <f t="shared" si="0"/>
        <v>TIDAK</v>
      </c>
      <c r="L13" s="11" t="str">
        <f t="shared" si="0"/>
        <v>TIDAK</v>
      </c>
      <c r="M13" s="11" t="str">
        <f t="shared" si="0"/>
        <v>TIDAK</v>
      </c>
      <c r="N13" s="11" t="str">
        <f t="shared" si="0"/>
        <v>TIDAK</v>
      </c>
      <c r="O13" s="11" t="str">
        <f t="shared" si="0"/>
        <v>TIDAK</v>
      </c>
      <c r="P13" s="12" t="str">
        <f t="shared" si="1"/>
        <v>correct negatives</v>
      </c>
      <c r="Q13" s="13" t="str">
        <f t="shared" si="2"/>
        <v>correct negatives</v>
      </c>
      <c r="R13" s="13" t="str">
        <f t="shared" si="3"/>
        <v>correct negatives</v>
      </c>
      <c r="S13" s="12" t="str">
        <f t="shared" si="4"/>
        <v>correct negatives</v>
      </c>
      <c r="T13" s="12" t="str">
        <f t="shared" si="5"/>
        <v>correct negatives</v>
      </c>
    </row>
    <row r="14" spans="1:20" ht="31.5" x14ac:dyDescent="0.25">
      <c r="A14" s="52">
        <v>12</v>
      </c>
      <c r="B14" s="52"/>
      <c r="C14" s="34"/>
      <c r="D14" s="35"/>
      <c r="E14" s="37"/>
      <c r="F14" s="37"/>
      <c r="G14" s="35"/>
      <c r="I14" s="10">
        <v>12</v>
      </c>
      <c r="J14" s="39" t="s">
        <v>69</v>
      </c>
      <c r="K14" s="11" t="str">
        <f t="shared" si="0"/>
        <v>TIDAK</v>
      </c>
      <c r="L14" s="11" t="str">
        <f t="shared" si="0"/>
        <v>TIDAK</v>
      </c>
      <c r="M14" s="11" t="str">
        <f t="shared" si="0"/>
        <v>TIDAK</v>
      </c>
      <c r="N14" s="11" t="str">
        <f t="shared" si="0"/>
        <v>TIDAK</v>
      </c>
      <c r="O14" s="11" t="str">
        <f t="shared" si="0"/>
        <v>TIDAK</v>
      </c>
      <c r="P14" s="12" t="str">
        <f t="shared" si="1"/>
        <v>correct negatives</v>
      </c>
      <c r="Q14" s="13" t="str">
        <f t="shared" si="2"/>
        <v>correct negatives</v>
      </c>
      <c r="R14" s="13" t="str">
        <f t="shared" si="3"/>
        <v>correct negatives</v>
      </c>
      <c r="S14" s="12" t="str">
        <f t="shared" si="4"/>
        <v>correct negatives</v>
      </c>
      <c r="T14" s="12" t="str">
        <f t="shared" si="5"/>
        <v>correct negatives</v>
      </c>
    </row>
    <row r="15" spans="1:20" ht="31.5" x14ac:dyDescent="0.25">
      <c r="A15" s="10">
        <v>13</v>
      </c>
      <c r="C15" s="34"/>
      <c r="D15" s="35"/>
      <c r="E15" s="49"/>
      <c r="F15" s="49"/>
      <c r="G15" s="35"/>
      <c r="I15" s="10">
        <v>13</v>
      </c>
      <c r="J15" s="39" t="s">
        <v>69</v>
      </c>
      <c r="K15" s="11" t="str">
        <f t="shared" si="0"/>
        <v>TIDAK</v>
      </c>
      <c r="L15" s="11" t="str">
        <f t="shared" si="0"/>
        <v>TIDAK</v>
      </c>
      <c r="M15" s="11" t="str">
        <f t="shared" si="0"/>
        <v>TIDAK</v>
      </c>
      <c r="N15" s="11" t="str">
        <f t="shared" si="0"/>
        <v>TIDAK</v>
      </c>
      <c r="O15" s="11" t="str">
        <f t="shared" si="0"/>
        <v>TIDAK</v>
      </c>
      <c r="P15" s="12" t="str">
        <f t="shared" si="1"/>
        <v>correct negatives</v>
      </c>
      <c r="Q15" s="13" t="str">
        <f t="shared" si="2"/>
        <v>correct negatives</v>
      </c>
      <c r="R15" s="13" t="str">
        <f t="shared" si="3"/>
        <v>correct negatives</v>
      </c>
      <c r="S15" s="12" t="str">
        <f t="shared" si="4"/>
        <v>correct negatives</v>
      </c>
      <c r="T15" s="12" t="str">
        <f t="shared" si="5"/>
        <v>correct negatives</v>
      </c>
    </row>
    <row r="16" spans="1:20" ht="31.5" x14ac:dyDescent="0.25">
      <c r="A16" s="10">
        <v>14</v>
      </c>
      <c r="C16" s="34"/>
      <c r="D16" s="35"/>
      <c r="E16" s="37"/>
      <c r="F16" s="37"/>
      <c r="G16" s="38"/>
      <c r="I16" s="10">
        <v>14</v>
      </c>
      <c r="J16" s="39" t="s">
        <v>69</v>
      </c>
      <c r="K16" s="11" t="str">
        <f t="shared" si="0"/>
        <v>TIDAK</v>
      </c>
      <c r="L16" s="11" t="str">
        <f t="shared" si="0"/>
        <v>TIDAK</v>
      </c>
      <c r="M16" s="11" t="str">
        <f t="shared" si="0"/>
        <v>TIDAK</v>
      </c>
      <c r="N16" s="11" t="str">
        <f t="shared" si="0"/>
        <v>TIDAK</v>
      </c>
      <c r="O16" s="11" t="str">
        <f t="shared" si="0"/>
        <v>TIDAK</v>
      </c>
      <c r="P16" s="12" t="str">
        <f t="shared" si="1"/>
        <v>correct negatives</v>
      </c>
      <c r="Q16" s="13" t="str">
        <f t="shared" si="2"/>
        <v>correct negatives</v>
      </c>
      <c r="R16" s="13" t="str">
        <f t="shared" si="3"/>
        <v>correct negatives</v>
      </c>
      <c r="S16" s="12" t="str">
        <f t="shared" si="4"/>
        <v>correct negatives</v>
      </c>
      <c r="T16" s="12" t="str">
        <f t="shared" si="5"/>
        <v>correct negatives</v>
      </c>
    </row>
    <row r="17" spans="1:21" ht="31.5" x14ac:dyDescent="0.25">
      <c r="A17" s="52">
        <v>15</v>
      </c>
      <c r="B17" s="52"/>
      <c r="C17" s="34"/>
      <c r="D17" s="35"/>
      <c r="E17" s="37"/>
      <c r="F17" s="37"/>
      <c r="G17" s="38"/>
      <c r="I17" s="10">
        <v>15</v>
      </c>
      <c r="J17" s="39" t="s">
        <v>69</v>
      </c>
      <c r="K17" s="11" t="str">
        <f t="shared" si="0"/>
        <v>TIDAK</v>
      </c>
      <c r="L17" s="11" t="str">
        <f t="shared" si="0"/>
        <v>TIDAK</v>
      </c>
      <c r="M17" s="11" t="str">
        <f t="shared" si="0"/>
        <v>TIDAK</v>
      </c>
      <c r="N17" s="11" t="str">
        <f t="shared" si="0"/>
        <v>TIDAK</v>
      </c>
      <c r="O17" s="11" t="str">
        <f t="shared" si="0"/>
        <v>TIDAK</v>
      </c>
      <c r="P17" s="12" t="str">
        <f t="shared" si="1"/>
        <v>correct negatives</v>
      </c>
      <c r="Q17" s="13" t="str">
        <f t="shared" si="2"/>
        <v>correct negatives</v>
      </c>
      <c r="R17" s="13" t="str">
        <f t="shared" si="3"/>
        <v>correct negatives</v>
      </c>
      <c r="S17" s="12" t="str">
        <f t="shared" si="4"/>
        <v>correct negatives</v>
      </c>
      <c r="T17" s="12" t="str">
        <f t="shared" si="5"/>
        <v>correct negatives</v>
      </c>
    </row>
    <row r="18" spans="1:21" ht="31.5" x14ac:dyDescent="0.25">
      <c r="A18" s="10">
        <v>16</v>
      </c>
      <c r="C18" s="34"/>
      <c r="D18" s="35"/>
      <c r="E18" s="37"/>
      <c r="F18" s="37"/>
      <c r="G18" s="38"/>
      <c r="I18" s="10">
        <v>16</v>
      </c>
      <c r="J18" s="39" t="s">
        <v>69</v>
      </c>
      <c r="K18" s="11" t="str">
        <f t="shared" si="0"/>
        <v>TIDAK</v>
      </c>
      <c r="L18" s="11" t="str">
        <f t="shared" si="0"/>
        <v>TIDAK</v>
      </c>
      <c r="M18" s="11" t="str">
        <f t="shared" si="0"/>
        <v>TIDAK</v>
      </c>
      <c r="N18" s="11" t="str">
        <f t="shared" si="0"/>
        <v>TIDAK</v>
      </c>
      <c r="O18" s="11" t="str">
        <f t="shared" si="0"/>
        <v>TIDAK</v>
      </c>
      <c r="P18" s="12" t="str">
        <f t="shared" si="1"/>
        <v>correct negatives</v>
      </c>
      <c r="Q18" s="13" t="str">
        <f t="shared" si="2"/>
        <v>correct negatives</v>
      </c>
      <c r="R18" s="13" t="str">
        <f t="shared" si="3"/>
        <v>correct negatives</v>
      </c>
      <c r="S18" s="12" t="str">
        <f t="shared" si="4"/>
        <v>correct negatives</v>
      </c>
      <c r="T18" s="12" t="str">
        <f t="shared" si="5"/>
        <v>correct negatives</v>
      </c>
    </row>
    <row r="19" spans="1:21" ht="31.5" x14ac:dyDescent="0.25">
      <c r="A19" s="10">
        <v>17</v>
      </c>
      <c r="C19" s="34"/>
      <c r="D19" s="35"/>
      <c r="E19" s="37"/>
      <c r="F19" s="37"/>
      <c r="G19" s="38"/>
      <c r="I19" s="10">
        <v>17</v>
      </c>
      <c r="J19" s="39" t="s">
        <v>69</v>
      </c>
      <c r="K19" s="11" t="str">
        <f t="shared" si="0"/>
        <v>TIDAK</v>
      </c>
      <c r="L19" s="11" t="str">
        <f t="shared" si="0"/>
        <v>TIDAK</v>
      </c>
      <c r="M19" s="11" t="str">
        <f t="shared" si="0"/>
        <v>TIDAK</v>
      </c>
      <c r="N19" s="11" t="str">
        <f t="shared" si="0"/>
        <v>TIDAK</v>
      </c>
      <c r="O19" s="11" t="str">
        <f t="shared" si="0"/>
        <v>TIDAK</v>
      </c>
      <c r="P19" s="12" t="str">
        <f t="shared" si="1"/>
        <v>correct negatives</v>
      </c>
      <c r="Q19" s="13" t="str">
        <f t="shared" si="2"/>
        <v>correct negatives</v>
      </c>
      <c r="R19" s="13" t="str">
        <f t="shared" si="3"/>
        <v>correct negatives</v>
      </c>
      <c r="S19" s="12" t="str">
        <f t="shared" si="4"/>
        <v>correct negatives</v>
      </c>
      <c r="T19" s="12" t="str">
        <f t="shared" si="5"/>
        <v>correct negatives</v>
      </c>
    </row>
    <row r="20" spans="1:21" ht="31.5" x14ac:dyDescent="0.25">
      <c r="A20" s="52">
        <v>18</v>
      </c>
      <c r="B20" s="52"/>
      <c r="C20" s="34"/>
      <c r="D20" s="35"/>
      <c r="E20" s="36"/>
      <c r="F20" s="37"/>
      <c r="G20" s="38"/>
      <c r="I20" s="10">
        <v>18</v>
      </c>
      <c r="J20" s="39" t="s">
        <v>69</v>
      </c>
      <c r="K20" s="11" t="str">
        <f t="shared" si="0"/>
        <v>TIDAK</v>
      </c>
      <c r="L20" s="11" t="str">
        <f t="shared" si="0"/>
        <v>TIDAK</v>
      </c>
      <c r="M20" s="11" t="str">
        <f t="shared" si="0"/>
        <v>TIDAK</v>
      </c>
      <c r="N20" s="11" t="str">
        <f t="shared" si="0"/>
        <v>TIDAK</v>
      </c>
      <c r="O20" s="11" t="str">
        <f t="shared" si="0"/>
        <v>TIDAK</v>
      </c>
      <c r="P20" s="12" t="str">
        <f t="shared" si="1"/>
        <v>correct negatives</v>
      </c>
      <c r="Q20" s="13" t="str">
        <f t="shared" si="2"/>
        <v>correct negatives</v>
      </c>
      <c r="R20" s="13" t="str">
        <f t="shared" si="3"/>
        <v>correct negatives</v>
      </c>
      <c r="S20" s="12" t="str">
        <f t="shared" si="4"/>
        <v>correct negatives</v>
      </c>
      <c r="T20" s="12" t="str">
        <f t="shared" si="5"/>
        <v>correct negatives</v>
      </c>
    </row>
    <row r="21" spans="1:21" ht="31.5" x14ac:dyDescent="0.25">
      <c r="A21" s="10">
        <v>19</v>
      </c>
      <c r="C21" s="34"/>
      <c r="D21" s="35"/>
      <c r="E21" s="36"/>
      <c r="F21" s="37"/>
      <c r="G21" s="38"/>
      <c r="I21" s="10">
        <v>19</v>
      </c>
      <c r="J21" s="39" t="s">
        <v>69</v>
      </c>
      <c r="K21" s="11" t="str">
        <f t="shared" si="0"/>
        <v>TIDAK</v>
      </c>
      <c r="L21" s="11" t="str">
        <f t="shared" si="0"/>
        <v>TIDAK</v>
      </c>
      <c r="M21" s="11" t="str">
        <f t="shared" si="0"/>
        <v>TIDAK</v>
      </c>
      <c r="N21" s="11" t="str">
        <f t="shared" si="0"/>
        <v>TIDAK</v>
      </c>
      <c r="O21" s="11" t="str">
        <f t="shared" si="0"/>
        <v>TIDAK</v>
      </c>
      <c r="P21" s="12" t="str">
        <f t="shared" si="1"/>
        <v>correct negatives</v>
      </c>
      <c r="Q21" s="13" t="str">
        <f t="shared" si="2"/>
        <v>correct negatives</v>
      </c>
      <c r="R21" s="13" t="str">
        <f t="shared" si="3"/>
        <v>correct negatives</v>
      </c>
      <c r="S21" s="12" t="str">
        <f t="shared" si="4"/>
        <v>correct negatives</v>
      </c>
      <c r="T21" s="12" t="str">
        <f t="shared" si="5"/>
        <v>correct negatives</v>
      </c>
    </row>
    <row r="22" spans="1:21" ht="31.5" x14ac:dyDescent="0.25">
      <c r="A22" s="10">
        <v>20</v>
      </c>
      <c r="C22" s="34"/>
      <c r="D22" s="35"/>
      <c r="E22" s="36"/>
      <c r="F22" s="37"/>
      <c r="G22" s="38"/>
      <c r="I22" s="10">
        <v>20</v>
      </c>
      <c r="J22" s="39" t="s">
        <v>69</v>
      </c>
      <c r="K22" s="11" t="str">
        <f t="shared" si="0"/>
        <v>TIDAK</v>
      </c>
      <c r="L22" s="11" t="str">
        <f t="shared" si="0"/>
        <v>TIDAK</v>
      </c>
      <c r="M22" s="11" t="str">
        <f t="shared" si="0"/>
        <v>TIDAK</v>
      </c>
      <c r="N22" s="11" t="str">
        <f t="shared" si="0"/>
        <v>TIDAK</v>
      </c>
      <c r="O22" s="11" t="str">
        <f t="shared" si="0"/>
        <v>TIDAK</v>
      </c>
      <c r="P22" s="12" t="str">
        <f t="shared" si="1"/>
        <v>correct negatives</v>
      </c>
      <c r="Q22" s="13" t="str">
        <f t="shared" si="2"/>
        <v>correct negatives</v>
      </c>
      <c r="R22" s="13" t="str">
        <f t="shared" si="3"/>
        <v>correct negatives</v>
      </c>
      <c r="S22" s="12" t="str">
        <f t="shared" si="4"/>
        <v>correct negatives</v>
      </c>
      <c r="T22" s="12" t="str">
        <f t="shared" si="5"/>
        <v>correct negatives</v>
      </c>
    </row>
    <row r="23" spans="1:21" ht="31.5" x14ac:dyDescent="0.25">
      <c r="A23" s="52">
        <v>21</v>
      </c>
      <c r="B23" s="52"/>
      <c r="C23" s="34"/>
      <c r="D23" s="35"/>
      <c r="E23" s="36"/>
      <c r="F23" s="37"/>
      <c r="G23" s="38"/>
      <c r="I23" s="10">
        <v>21</v>
      </c>
      <c r="J23" s="39" t="s">
        <v>69</v>
      </c>
      <c r="K23" s="11" t="str">
        <f t="shared" si="0"/>
        <v>TIDAK</v>
      </c>
      <c r="L23" s="11" t="str">
        <f t="shared" si="0"/>
        <v>TIDAK</v>
      </c>
      <c r="M23" s="11" t="str">
        <f t="shared" si="0"/>
        <v>TIDAK</v>
      </c>
      <c r="N23" s="11" t="str">
        <f t="shared" si="0"/>
        <v>TIDAK</v>
      </c>
      <c r="O23" s="11" t="str">
        <f t="shared" si="0"/>
        <v>TIDAK</v>
      </c>
      <c r="P23" s="12" t="str">
        <f t="shared" si="1"/>
        <v>correct negatives</v>
      </c>
      <c r="Q23" s="13" t="str">
        <f t="shared" si="2"/>
        <v>correct negatives</v>
      </c>
      <c r="R23" s="13" t="str">
        <f t="shared" si="3"/>
        <v>correct negatives</v>
      </c>
      <c r="S23" s="12" t="str">
        <f t="shared" si="4"/>
        <v>correct negatives</v>
      </c>
      <c r="T23" s="12" t="str">
        <f t="shared" si="5"/>
        <v>correct negatives</v>
      </c>
    </row>
    <row r="24" spans="1:21" ht="31.5" x14ac:dyDescent="0.25">
      <c r="A24" s="10">
        <v>22</v>
      </c>
      <c r="C24" s="34"/>
      <c r="D24" s="35"/>
      <c r="E24" s="36"/>
      <c r="F24" s="37"/>
      <c r="G24" s="38"/>
      <c r="I24" s="10">
        <v>22</v>
      </c>
      <c r="J24" s="39" t="s">
        <v>69</v>
      </c>
      <c r="K24" s="11" t="str">
        <f t="shared" si="0"/>
        <v>TIDAK</v>
      </c>
      <c r="L24" s="11" t="str">
        <f t="shared" si="0"/>
        <v>TIDAK</v>
      </c>
      <c r="M24" s="11" t="str">
        <f t="shared" si="0"/>
        <v>TIDAK</v>
      </c>
      <c r="N24" s="11" t="str">
        <f t="shared" si="0"/>
        <v>TIDAK</v>
      </c>
      <c r="O24" s="11" t="str">
        <f t="shared" si="0"/>
        <v>TIDAK</v>
      </c>
      <c r="P24" s="12" t="str">
        <f t="shared" si="1"/>
        <v>correct negatives</v>
      </c>
      <c r="Q24" s="13" t="str">
        <f t="shared" si="2"/>
        <v>correct negatives</v>
      </c>
      <c r="R24" s="13" t="str">
        <f t="shared" si="3"/>
        <v>correct negatives</v>
      </c>
      <c r="S24" s="12" t="str">
        <f t="shared" si="4"/>
        <v>correct negatives</v>
      </c>
      <c r="T24" s="12" t="str">
        <f t="shared" si="5"/>
        <v>correct negatives</v>
      </c>
    </row>
    <row r="25" spans="1:21" ht="31.5" x14ac:dyDescent="0.25">
      <c r="A25" s="10">
        <v>23</v>
      </c>
      <c r="C25" s="34"/>
      <c r="D25" s="35"/>
      <c r="E25" s="36"/>
      <c r="F25" s="37"/>
      <c r="G25" s="38"/>
      <c r="I25" s="10">
        <v>23</v>
      </c>
      <c r="J25" s="39" t="s">
        <v>69</v>
      </c>
      <c r="K25" s="11" t="str">
        <f t="shared" si="0"/>
        <v>TIDAK</v>
      </c>
      <c r="L25" s="11" t="str">
        <f t="shared" si="0"/>
        <v>TIDAK</v>
      </c>
      <c r="M25" s="11" t="str">
        <f t="shared" si="0"/>
        <v>TIDAK</v>
      </c>
      <c r="N25" s="11" t="str">
        <f t="shared" si="0"/>
        <v>TIDAK</v>
      </c>
      <c r="O25" s="11" t="str">
        <f t="shared" si="0"/>
        <v>TIDAK</v>
      </c>
      <c r="P25" s="12" t="str">
        <f t="shared" si="1"/>
        <v>correct negatives</v>
      </c>
      <c r="Q25" s="13" t="str">
        <f t="shared" si="2"/>
        <v>correct negatives</v>
      </c>
      <c r="R25" s="13" t="str">
        <f t="shared" si="3"/>
        <v>correct negatives</v>
      </c>
      <c r="S25" s="12" t="str">
        <f t="shared" si="4"/>
        <v>correct negatives</v>
      </c>
      <c r="T25" s="12" t="str">
        <f t="shared" si="5"/>
        <v>correct negatives</v>
      </c>
    </row>
    <row r="26" spans="1:21" ht="31.5" x14ac:dyDescent="0.25">
      <c r="A26" s="52">
        <v>24</v>
      </c>
      <c r="B26" s="52"/>
      <c r="C26" s="34"/>
      <c r="D26" s="35"/>
      <c r="E26" s="36"/>
      <c r="F26" s="37"/>
      <c r="G26" s="38"/>
      <c r="I26" s="10">
        <v>24</v>
      </c>
      <c r="J26" s="39" t="s">
        <v>69</v>
      </c>
      <c r="K26" s="11" t="str">
        <f t="shared" si="0"/>
        <v>TIDAK</v>
      </c>
      <c r="L26" s="11" t="str">
        <f t="shared" si="0"/>
        <v>TIDAK</v>
      </c>
      <c r="M26" s="11" t="str">
        <f t="shared" si="0"/>
        <v>TIDAK</v>
      </c>
      <c r="N26" s="11" t="str">
        <f t="shared" si="0"/>
        <v>TIDAK</v>
      </c>
      <c r="O26" s="11" t="str">
        <f t="shared" si="0"/>
        <v>TIDAK</v>
      </c>
      <c r="P26" s="12" t="str">
        <f t="shared" si="1"/>
        <v>correct negatives</v>
      </c>
      <c r="Q26" s="13" t="str">
        <f t="shared" si="2"/>
        <v>correct negatives</v>
      </c>
      <c r="R26" s="13" t="str">
        <f t="shared" si="3"/>
        <v>correct negatives</v>
      </c>
      <c r="S26" s="12" t="str">
        <f t="shared" si="4"/>
        <v>correct negatives</v>
      </c>
      <c r="T26" s="12" t="str">
        <f t="shared" si="5"/>
        <v>correct negatives</v>
      </c>
    </row>
    <row r="27" spans="1:21" x14ac:dyDescent="0.25">
      <c r="B27" s="2">
        <f t="shared" ref="B27:G27" si="6">SUM(B3:B26)</f>
        <v>0</v>
      </c>
      <c r="C27" s="2">
        <f t="shared" si="6"/>
        <v>16.100000000000001</v>
      </c>
      <c r="D27" s="2">
        <f t="shared" si="6"/>
        <v>47</v>
      </c>
      <c r="E27" s="2">
        <f t="shared" si="6"/>
        <v>41</v>
      </c>
      <c r="F27" s="2">
        <f t="shared" si="6"/>
        <v>28</v>
      </c>
      <c r="G27" s="2">
        <f t="shared" si="6"/>
        <v>14.8</v>
      </c>
      <c r="I27" s="20"/>
    </row>
    <row r="28" spans="1:21" x14ac:dyDescent="0.25">
      <c r="C28" s="21">
        <v>16.659401655</v>
      </c>
      <c r="D28" s="21">
        <v>52.330100000000002</v>
      </c>
      <c r="E28" s="10">
        <v>45.626390000000001</v>
      </c>
      <c r="F28" s="21">
        <v>28.714516755999998</v>
      </c>
      <c r="G28" s="21">
        <v>14.875627756</v>
      </c>
      <c r="J28" s="26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1" x14ac:dyDescent="0.25">
      <c r="C29" s="21"/>
      <c r="D29" s="21"/>
      <c r="F29" s="21"/>
      <c r="G29" s="21"/>
      <c r="J29" s="25" t="s">
        <v>35</v>
      </c>
      <c r="K29" s="26">
        <f>COUNTIF(P3:P26,"hits")</f>
        <v>1</v>
      </c>
      <c r="L29" s="26">
        <f>COUNTIF(Q3:Q26,"hits")</f>
        <v>1</v>
      </c>
      <c r="M29" s="26">
        <f>COUNTIF(R3:R26,"hits")</f>
        <v>1</v>
      </c>
      <c r="N29" s="26">
        <f>COUNTIF(S3:S26,"hits")</f>
        <v>1</v>
      </c>
      <c r="O29" s="26">
        <f>COUNTIF(T3:T26,"hits")</f>
        <v>1</v>
      </c>
      <c r="P29" s="27" t="s">
        <v>36</v>
      </c>
      <c r="Q29" s="26">
        <f>(K29+K32)/K33</f>
        <v>0.66666666666666663</v>
      </c>
      <c r="R29" s="26">
        <f>(L29+L32)/L33</f>
        <v>0.875</v>
      </c>
      <c r="S29" s="26">
        <f>(M29+M32)/M33</f>
        <v>0.70833333333333337</v>
      </c>
      <c r="T29" s="26">
        <f>(N29+N32)/N33</f>
        <v>0.75</v>
      </c>
      <c r="U29" s="26">
        <f>(O29+O32)/O33</f>
        <v>0.875</v>
      </c>
    </row>
    <row r="30" spans="1:21" x14ac:dyDescent="0.25">
      <c r="J30" s="25" t="s">
        <v>37</v>
      </c>
      <c r="K30" s="26">
        <f>COUNTIF(P3:P26,"misses")</f>
        <v>0</v>
      </c>
      <c r="L30" s="26">
        <f>COUNTIF(Q3:Q26,"misses")</f>
        <v>0</v>
      </c>
      <c r="M30" s="26">
        <f>COUNTIF(R3:R26,"misses")</f>
        <v>0</v>
      </c>
      <c r="N30" s="26">
        <f>COUNTIF(S3:S26,"misses")</f>
        <v>0</v>
      </c>
      <c r="O30" s="26">
        <f>COUNTIF(T3:T26,"misses")</f>
        <v>0</v>
      </c>
      <c r="P30" s="27" t="s">
        <v>38</v>
      </c>
      <c r="Q30" s="26">
        <f>K29/(K30+K29)</f>
        <v>1</v>
      </c>
      <c r="R30" s="26">
        <f>L29/(L30+L29)</f>
        <v>1</v>
      </c>
      <c r="S30" s="26">
        <f>M29/(M30+M29)</f>
        <v>1</v>
      </c>
      <c r="T30" s="26">
        <f>N29/(N30+N29)</f>
        <v>1</v>
      </c>
      <c r="U30" s="26">
        <f>O29/(O30+O29)</f>
        <v>1</v>
      </c>
    </row>
    <row r="31" spans="1:21" x14ac:dyDescent="0.25">
      <c r="J31" s="25" t="s">
        <v>39</v>
      </c>
      <c r="K31" s="26">
        <f>COUNTIF(P3:P26,"false alarm")</f>
        <v>8</v>
      </c>
      <c r="L31" s="26">
        <f>COUNTIF(Q3:Q26,"false alarm")</f>
        <v>3</v>
      </c>
      <c r="M31" s="26">
        <f>COUNTIF(R3:R26,"false alarm")</f>
        <v>7</v>
      </c>
      <c r="N31" s="26">
        <f>COUNTIF(S3:S26,"false alarm")</f>
        <v>6</v>
      </c>
      <c r="O31" s="26">
        <f>COUNTIF(T3:T26,"false alarm")</f>
        <v>3</v>
      </c>
      <c r="P31" s="27" t="s">
        <v>40</v>
      </c>
      <c r="Q31" s="26">
        <f>K31/(K29+K31)</f>
        <v>0.88888888888888884</v>
      </c>
      <c r="R31" s="26">
        <f>L31/(L29+L31)</f>
        <v>0.75</v>
      </c>
      <c r="S31" s="26">
        <f>M31/(M29+M31)</f>
        <v>0.875</v>
      </c>
      <c r="T31" s="26">
        <f>N31/(N29+N31)</f>
        <v>0.8571428571428571</v>
      </c>
      <c r="U31" s="26">
        <f>O31/(O29+O31)</f>
        <v>0.75</v>
      </c>
    </row>
    <row r="32" spans="1:21" x14ac:dyDescent="0.25">
      <c r="J32" s="25" t="s">
        <v>41</v>
      </c>
      <c r="K32" s="26">
        <f>COUNTIF(P3:P26,"correct negatives")</f>
        <v>15</v>
      </c>
      <c r="L32" s="26">
        <f>COUNTIF(Q3:Q26,"correct negatives")</f>
        <v>20</v>
      </c>
      <c r="M32" s="26">
        <f>COUNTIF(R3:R26,"correct negatives")</f>
        <v>16</v>
      </c>
      <c r="N32" s="26">
        <f>COUNTIF(S3:S26,"correct negatives")</f>
        <v>17</v>
      </c>
      <c r="O32" s="26">
        <f>COUNTIF(T3:T26,"correct negatives")</f>
        <v>20</v>
      </c>
    </row>
    <row r="33" spans="1:15" x14ac:dyDescent="0.25">
      <c r="I33" s="28"/>
      <c r="J33" s="25" t="s">
        <v>42</v>
      </c>
      <c r="K33" s="28">
        <f>SUM(K29:K32)</f>
        <v>24</v>
      </c>
      <c r="L33" s="28">
        <f>SUM(L29:L32)</f>
        <v>24</v>
      </c>
      <c r="M33" s="28">
        <f>SUM(M29:M32)</f>
        <v>24</v>
      </c>
      <c r="N33" s="28">
        <f>SUM(N29:N32)</f>
        <v>24</v>
      </c>
      <c r="O33" s="28">
        <f>SUM(O29:O32)</f>
        <v>24</v>
      </c>
    </row>
    <row r="34" spans="1:15" x14ac:dyDescent="0.25">
      <c r="I34" s="28"/>
      <c r="K34" s="28"/>
      <c r="M34" s="28"/>
    </row>
    <row r="35" spans="1:15" x14ac:dyDescent="0.25">
      <c r="A35" s="10" t="s">
        <v>43</v>
      </c>
      <c r="I35" s="28" t="s">
        <v>44</v>
      </c>
      <c r="K35" s="28"/>
      <c r="M35" s="28"/>
    </row>
    <row r="36" spans="1:15" x14ac:dyDescent="0.25">
      <c r="A36" s="29" t="s">
        <v>2</v>
      </c>
      <c r="B36" s="10" t="s">
        <v>3</v>
      </c>
      <c r="C36" s="10" t="s">
        <v>4</v>
      </c>
      <c r="D36" s="10" t="s">
        <v>5</v>
      </c>
      <c r="E36" s="10" t="s">
        <v>6</v>
      </c>
      <c r="F36" s="1" t="s">
        <v>7</v>
      </c>
      <c r="G36" s="10" t="s">
        <v>8</v>
      </c>
      <c r="I36" s="28"/>
      <c r="K36" s="28"/>
      <c r="M36" s="28"/>
    </row>
    <row r="37" spans="1:15" x14ac:dyDescent="0.25">
      <c r="A37" s="30" t="s">
        <v>45</v>
      </c>
      <c r="B37" s="10">
        <v>0</v>
      </c>
      <c r="C37" s="10">
        <f>SUM(C3:C5)</f>
        <v>7.1</v>
      </c>
      <c r="D37" s="10">
        <f>SUM(D3:D5)</f>
        <v>17</v>
      </c>
      <c r="E37" s="10">
        <f>SUM(E3:E5)</f>
        <v>10</v>
      </c>
      <c r="F37" s="10">
        <f>SUM(F3:F5)</f>
        <v>11</v>
      </c>
      <c r="G37" s="10">
        <f>SUM(G3:G5)</f>
        <v>4.5</v>
      </c>
      <c r="I37" s="28"/>
      <c r="K37" s="28"/>
      <c r="M37" s="28"/>
    </row>
    <row r="38" spans="1:15" x14ac:dyDescent="0.25">
      <c r="A38" s="30" t="s">
        <v>46</v>
      </c>
      <c r="B38" s="31">
        <v>0</v>
      </c>
      <c r="C38" s="31">
        <f>SUM(D6:D8)</f>
        <v>30</v>
      </c>
      <c r="D38" s="31">
        <f>SUM(E6:E8)</f>
        <v>28</v>
      </c>
      <c r="E38" s="31">
        <f>SUM(F6:F8)</f>
        <v>16</v>
      </c>
      <c r="F38" s="31">
        <f>SUM(G6:G8)</f>
        <v>10.3</v>
      </c>
      <c r="G38" s="31">
        <f>SUM(H6:H8)</f>
        <v>0</v>
      </c>
      <c r="I38" s="28"/>
      <c r="K38" s="28"/>
      <c r="M38" s="28"/>
    </row>
    <row r="39" spans="1:15" x14ac:dyDescent="0.25">
      <c r="A39" s="30" t="s">
        <v>47</v>
      </c>
      <c r="B39" s="10">
        <v>0</v>
      </c>
      <c r="C39" s="10">
        <f>SUM(C9:C11)</f>
        <v>3</v>
      </c>
      <c r="D39" s="10">
        <f>SUM(D9:D11)</f>
        <v>0</v>
      </c>
      <c r="E39" s="10">
        <f>SUM(E9:E11)</f>
        <v>3</v>
      </c>
      <c r="F39" s="10">
        <f>SUM(F9:F11)</f>
        <v>1</v>
      </c>
      <c r="G39" s="10">
        <f>SUM(G9:G11)</f>
        <v>0</v>
      </c>
      <c r="I39" s="28"/>
      <c r="K39" s="28"/>
      <c r="M39" s="28"/>
    </row>
    <row r="40" spans="1:15" x14ac:dyDescent="0.25">
      <c r="A40" s="30" t="s">
        <v>48</v>
      </c>
      <c r="B40" s="10">
        <v>0</v>
      </c>
      <c r="C40" s="10">
        <f>SUM(C12:C14)</f>
        <v>0</v>
      </c>
      <c r="D40" s="10">
        <f>SUM(D12:D14)</f>
        <v>0</v>
      </c>
      <c r="E40" s="10">
        <f>SUM(E12:E14)</f>
        <v>0</v>
      </c>
      <c r="F40" s="10">
        <f>SUM(F12:F14)</f>
        <v>0</v>
      </c>
      <c r="G40" s="10">
        <f>SUM(G12:G14)</f>
        <v>0</v>
      </c>
      <c r="I40" s="32"/>
      <c r="K40" s="28"/>
      <c r="M40" s="28"/>
    </row>
    <row r="41" spans="1:15" x14ac:dyDescent="0.25">
      <c r="A41" s="30" t="s">
        <v>49</v>
      </c>
      <c r="B41" s="10">
        <v>0</v>
      </c>
      <c r="C41" s="10">
        <f>SUM(C15:C17)</f>
        <v>0</v>
      </c>
      <c r="D41" s="10">
        <f>SUM(D15:D17)</f>
        <v>0</v>
      </c>
      <c r="E41" s="10">
        <f>SUM(E15:E17)</f>
        <v>0</v>
      </c>
      <c r="F41" s="10">
        <f>SUM(F15:F17)</f>
        <v>0</v>
      </c>
      <c r="G41" s="10">
        <f>SUM(G15:G17)</f>
        <v>0</v>
      </c>
      <c r="I41" s="28"/>
      <c r="K41" s="28"/>
      <c r="M41" s="28"/>
    </row>
    <row r="42" spans="1:15" x14ac:dyDescent="0.25">
      <c r="A42" s="30" t="s">
        <v>50</v>
      </c>
      <c r="B42" s="10">
        <v>0</v>
      </c>
      <c r="C42" s="10">
        <f>SUM(C18:C20)</f>
        <v>0</v>
      </c>
      <c r="D42" s="10">
        <f>SUM(D18:D20)</f>
        <v>0</v>
      </c>
      <c r="E42" s="10">
        <f>SUM(E18:E20)</f>
        <v>0</v>
      </c>
      <c r="F42" s="10">
        <f>SUM(F18:F20)</f>
        <v>0</v>
      </c>
      <c r="G42" s="10">
        <f>SUM(G18:G20)</f>
        <v>0</v>
      </c>
      <c r="I42" s="28"/>
      <c r="K42" s="28"/>
      <c r="M42" s="33"/>
    </row>
    <row r="43" spans="1:15" x14ac:dyDescent="0.25">
      <c r="A43" s="30" t="s">
        <v>51</v>
      </c>
      <c r="B43" s="10">
        <v>0</v>
      </c>
      <c r="C43" s="10">
        <f>SUM(C21:C23)</f>
        <v>0</v>
      </c>
      <c r="D43" s="10">
        <f>SUM(D21:D23)</f>
        <v>0</v>
      </c>
      <c r="E43" s="10">
        <f>SUM(E21:E23)</f>
        <v>0</v>
      </c>
      <c r="F43" s="10">
        <f>SUM(F21:F23)</f>
        <v>0</v>
      </c>
      <c r="G43" s="10">
        <f>SUM(G21:G23)</f>
        <v>0</v>
      </c>
      <c r="I43" s="32"/>
      <c r="K43" s="28"/>
      <c r="M43" s="33"/>
    </row>
    <row r="44" spans="1:15" x14ac:dyDescent="0.25">
      <c r="A44" s="30" t="s">
        <v>52</v>
      </c>
      <c r="B44" s="10">
        <v>0</v>
      </c>
      <c r="C44" s="10">
        <f>SUM(C24:C26)</f>
        <v>0</v>
      </c>
      <c r="D44" s="10">
        <f>SUM(D24:D26)</f>
        <v>0</v>
      </c>
      <c r="E44" s="10">
        <f>SUM(E24:E26)</f>
        <v>0</v>
      </c>
      <c r="F44" s="10">
        <f>SUM(F24:F26)</f>
        <v>0</v>
      </c>
      <c r="G44" s="10">
        <f>SUM(G24:G26)</f>
        <v>0</v>
      </c>
      <c r="I44" s="28"/>
      <c r="K44" s="28"/>
      <c r="M44" s="33"/>
    </row>
    <row r="45" spans="1:15" x14ac:dyDescent="0.25">
      <c r="A45" s="20"/>
      <c r="I45" s="28"/>
      <c r="K45" s="28"/>
      <c r="M45" s="28"/>
    </row>
    <row r="46" spans="1:15" x14ac:dyDescent="0.25">
      <c r="C46" s="20" t="s">
        <v>53</v>
      </c>
      <c r="I46" s="32"/>
      <c r="K46" s="28"/>
      <c r="M46" s="28"/>
    </row>
    <row r="47" spans="1:15" x14ac:dyDescent="0.25">
      <c r="A47" s="29" t="s">
        <v>54</v>
      </c>
      <c r="B47" s="10" t="s">
        <v>65</v>
      </c>
      <c r="C47" s="10" t="s">
        <v>9</v>
      </c>
      <c r="D47" s="10" t="s">
        <v>10</v>
      </c>
      <c r="E47" s="10" t="s">
        <v>6</v>
      </c>
      <c r="F47" s="1" t="s">
        <v>7</v>
      </c>
      <c r="G47" s="10" t="s">
        <v>8</v>
      </c>
      <c r="I47" s="28"/>
      <c r="K47" s="28"/>
      <c r="M47" s="28"/>
    </row>
    <row r="48" spans="1:15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28"/>
      <c r="M48" s="28"/>
    </row>
    <row r="49" spans="1:13" x14ac:dyDescent="0.25">
      <c r="A49" s="45" t="s">
        <v>55</v>
      </c>
      <c r="B49" s="10">
        <f t="shared" ref="B49:G49" si="7">SUM(B37)</f>
        <v>0</v>
      </c>
      <c r="C49" s="10">
        <f t="shared" si="7"/>
        <v>7.1</v>
      </c>
      <c r="D49" s="10">
        <f t="shared" si="7"/>
        <v>17</v>
      </c>
      <c r="E49" s="10">
        <f t="shared" si="7"/>
        <v>10</v>
      </c>
      <c r="F49" s="10">
        <f t="shared" si="7"/>
        <v>11</v>
      </c>
      <c r="G49" s="10">
        <f t="shared" si="7"/>
        <v>4.5</v>
      </c>
      <c r="K49" s="28"/>
      <c r="M49" s="28"/>
    </row>
    <row r="50" spans="1:13" x14ac:dyDescent="0.25">
      <c r="A50" s="45" t="s">
        <v>56</v>
      </c>
      <c r="B50" s="31">
        <f>SUM(B37:B38)</f>
        <v>0</v>
      </c>
      <c r="C50" s="31">
        <f>SUM(C3:C8)</f>
        <v>13.1</v>
      </c>
      <c r="D50" s="31">
        <f>SUM(D3:D8)</f>
        <v>47</v>
      </c>
      <c r="E50" s="31">
        <f>SUM(E3:E8)</f>
        <v>38</v>
      </c>
      <c r="F50" s="31">
        <f>SUM(F3:F8)</f>
        <v>27</v>
      </c>
      <c r="G50" s="31">
        <f>SUM(G3:G8)</f>
        <v>14.8</v>
      </c>
      <c r="K50" s="28"/>
      <c r="M50" s="28"/>
    </row>
    <row r="51" spans="1:13" x14ac:dyDescent="0.25">
      <c r="A51" s="45" t="s">
        <v>57</v>
      </c>
      <c r="B51" s="10">
        <f>SUM(B37:B39)</f>
        <v>0</v>
      </c>
      <c r="C51" s="10">
        <f>SUM(C3:C11)</f>
        <v>16.100000000000001</v>
      </c>
      <c r="D51" s="10">
        <f>SUM(D3:D11)</f>
        <v>47</v>
      </c>
      <c r="E51" s="10">
        <f>SUM(E3:E11)</f>
        <v>41</v>
      </c>
      <c r="F51" s="10">
        <f>SUM(F3:F11)</f>
        <v>28</v>
      </c>
      <c r="G51" s="10">
        <f>SUM(G3:G11)</f>
        <v>14.8</v>
      </c>
      <c r="K51" s="28"/>
      <c r="M51" s="28"/>
    </row>
    <row r="52" spans="1:13" x14ac:dyDescent="0.25">
      <c r="A52" s="45" t="s">
        <v>58</v>
      </c>
      <c r="B52" s="10">
        <f>SUM(B37:B40)</f>
        <v>0</v>
      </c>
      <c r="C52" s="10">
        <f>SUM(C3:C14)</f>
        <v>16.100000000000001</v>
      </c>
      <c r="D52" s="10">
        <f>SUM(D3:D14)</f>
        <v>47</v>
      </c>
      <c r="E52" s="10">
        <f>SUM(E3:E14)</f>
        <v>41</v>
      </c>
      <c r="F52" s="10">
        <f>SUM(F3:F14)</f>
        <v>28</v>
      </c>
      <c r="G52" s="10">
        <f>SUM(G3:G14)</f>
        <v>14.8</v>
      </c>
      <c r="K52" s="28"/>
      <c r="M52" s="28"/>
    </row>
    <row r="53" spans="1:13" x14ac:dyDescent="0.25">
      <c r="A53" s="45" t="s">
        <v>59</v>
      </c>
      <c r="B53" s="10">
        <f>SUM(B37:B41)</f>
        <v>0</v>
      </c>
      <c r="C53" s="10">
        <f>SUM(C3:C17)</f>
        <v>16.100000000000001</v>
      </c>
      <c r="D53" s="10">
        <f>SUM(D3:D17)</f>
        <v>47</v>
      </c>
      <c r="E53" s="10">
        <f>SUM(E3:E17)</f>
        <v>41</v>
      </c>
      <c r="F53" s="10">
        <f>SUM(F3:F17)</f>
        <v>28</v>
      </c>
      <c r="G53" s="10">
        <f>SUM(G3:G17)</f>
        <v>14.8</v>
      </c>
      <c r="K53" s="28"/>
      <c r="M53" s="28"/>
    </row>
    <row r="54" spans="1:13" x14ac:dyDescent="0.25">
      <c r="A54" s="45" t="s">
        <v>60</v>
      </c>
      <c r="B54" s="10">
        <f>SUM(B37:B42)</f>
        <v>0</v>
      </c>
      <c r="C54" s="10">
        <f>SUM(C3:C20)</f>
        <v>16.100000000000001</v>
      </c>
      <c r="D54" s="10">
        <f>SUM(D3:D20)</f>
        <v>47</v>
      </c>
      <c r="E54" s="10">
        <f>SUM(E3:E20)</f>
        <v>41</v>
      </c>
      <c r="F54" s="10">
        <f>SUM(F3:F20)</f>
        <v>28</v>
      </c>
      <c r="G54" s="10">
        <f>SUM(G3:G20)</f>
        <v>14.8</v>
      </c>
      <c r="K54" s="28"/>
      <c r="M54" s="28"/>
    </row>
    <row r="55" spans="1:13" x14ac:dyDescent="0.25">
      <c r="A55" s="45" t="s">
        <v>61</v>
      </c>
      <c r="B55" s="10">
        <f>SUM(B37:B43)</f>
        <v>0</v>
      </c>
      <c r="C55" s="10">
        <f>SUM(C3:C23)</f>
        <v>16.100000000000001</v>
      </c>
      <c r="D55" s="10">
        <f>SUM(D3:D23)</f>
        <v>47</v>
      </c>
      <c r="E55" s="10">
        <f>SUM(E3:E23)</f>
        <v>41</v>
      </c>
      <c r="F55" s="10">
        <f>SUM(F3:F23)</f>
        <v>28</v>
      </c>
      <c r="G55" s="10">
        <f>SUM(G3:G23)</f>
        <v>14.8</v>
      </c>
      <c r="K55" s="28"/>
      <c r="M55" s="28"/>
    </row>
    <row r="56" spans="1:13" x14ac:dyDescent="0.25">
      <c r="A56" s="45" t="s">
        <v>62</v>
      </c>
      <c r="B56" s="10">
        <f>SUM(B37:B44)</f>
        <v>0</v>
      </c>
      <c r="C56" s="10">
        <f>SUM(C3:C26)</f>
        <v>16.100000000000001</v>
      </c>
      <c r="D56" s="10">
        <f>SUM(D3:D26)</f>
        <v>47</v>
      </c>
      <c r="E56" s="10">
        <f>SUM(E3:E26)</f>
        <v>41</v>
      </c>
      <c r="F56" s="10">
        <f>SUM(F3:F26)</f>
        <v>28</v>
      </c>
      <c r="G56" s="10">
        <f>SUM(G3:G26)</f>
        <v>14.8</v>
      </c>
      <c r="K56" s="28"/>
      <c r="M56" s="28"/>
    </row>
    <row r="57" spans="1:13" x14ac:dyDescent="0.25">
      <c r="B57" s="2">
        <f t="shared" ref="B57:G57" si="8">SUM(B37:B44)</f>
        <v>0</v>
      </c>
      <c r="C57" s="2">
        <f t="shared" si="8"/>
        <v>40.1</v>
      </c>
      <c r="D57" s="2">
        <f t="shared" si="8"/>
        <v>45</v>
      </c>
      <c r="E57" s="2">
        <f t="shared" si="8"/>
        <v>29</v>
      </c>
      <c r="F57" s="2">
        <f t="shared" si="8"/>
        <v>22.3</v>
      </c>
      <c r="G57" s="2">
        <f t="shared" si="8"/>
        <v>4.5</v>
      </c>
      <c r="K57" s="28"/>
      <c r="M57" s="28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="70" zoomScaleNormal="70" workbookViewId="0">
      <selection activeCell="K29" sqref="K29:O33"/>
    </sheetView>
  </sheetViews>
  <sheetFormatPr defaultRowHeight="15" x14ac:dyDescent="0.25"/>
  <cols>
    <col min="1" max="16384" width="9.140625" style="10"/>
  </cols>
  <sheetData>
    <row r="1" spans="1:20" x14ac:dyDescent="0.25">
      <c r="A1" s="10" t="s">
        <v>0</v>
      </c>
      <c r="D1" s="10" t="s">
        <v>1</v>
      </c>
    </row>
    <row r="2" spans="1:20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" t="s">
        <v>7</v>
      </c>
      <c r="G2" s="10" t="s">
        <v>8</v>
      </c>
      <c r="I2" s="10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0" ht="31.5" x14ac:dyDescent="0.25">
      <c r="A3" s="10">
        <v>1</v>
      </c>
      <c r="C3" s="34"/>
      <c r="D3" s="35"/>
      <c r="E3" s="36"/>
      <c r="F3" s="37"/>
      <c r="G3" s="38"/>
      <c r="I3" s="10">
        <v>1</v>
      </c>
      <c r="J3" s="39" t="s">
        <v>69</v>
      </c>
      <c r="K3" s="11" t="str">
        <f t="shared" ref="K3:O26" si="0">IF(C3&lt;0.09,"TIDAK","YA")</f>
        <v>TIDAK</v>
      </c>
      <c r="L3" s="11" t="str">
        <f t="shared" si="0"/>
        <v>TIDAK</v>
      </c>
      <c r="M3" s="11" t="str">
        <f t="shared" si="0"/>
        <v>TIDAK</v>
      </c>
      <c r="N3" s="11" t="str">
        <f t="shared" si="0"/>
        <v>TIDAK</v>
      </c>
      <c r="O3" s="11" t="str">
        <f t="shared" si="0"/>
        <v>TIDAK</v>
      </c>
      <c r="P3" s="12" t="str">
        <f t="shared" ref="P3:P26" si="1">IF(AND(K3="YA",J3="YA"),"hits",IF(AND(K3="TIDAK",J3="YA"),"misses",IF(AND(K3="YA",J3="TIDAK"),"false alarm","correct negatives")))</f>
        <v>correct negatives</v>
      </c>
      <c r="Q3" s="13" t="str">
        <f t="shared" ref="Q3:Q26" si="2">IF(AND(L3="YA",J3="YA"),"hits",IF(AND(L3="TIDAK",J3="YA"),"misses",IF(AND(L3="YA",J3="TIDAK"),"false alarm","correct negatives")))</f>
        <v>correct negatives</v>
      </c>
      <c r="R3" s="13" t="str">
        <f t="shared" ref="R3:R26" si="3">IF(AND(M3="YA",J3="YA"),"hits",IF(AND(M3="TIDAK",J3="YA"),"misses",IF(AND(M3="YA",J3="TIDAK"),"false alarm","correct negatives")))</f>
        <v>correct negatives</v>
      </c>
      <c r="S3" s="12" t="str">
        <f t="shared" ref="S3:S26" si="4">IF(AND(N3="YA",J3="YA"),"hits",IF(AND(N3="TIDAK",J3="YA"),"misses",IF(AND(N3="YA",J3="TIDAK"),"false alarm","correct negatives")))</f>
        <v>correct negatives</v>
      </c>
      <c r="T3" s="12" t="str">
        <f t="shared" ref="T3:T26" si="5">IF(AND(O3="YA",J3="YA"),"hits",IF(AND(O3="TIDAK",J3="YA"),"misses",IF(AND(O3="YA",J3="TIDAK"),"false alarm","correct negatives")))</f>
        <v>correct negatives</v>
      </c>
    </row>
    <row r="4" spans="1:20" ht="31.5" x14ac:dyDescent="0.25">
      <c r="A4" s="10">
        <v>2</v>
      </c>
      <c r="C4" s="34"/>
      <c r="D4" s="35"/>
      <c r="E4" s="36"/>
      <c r="F4" s="37"/>
      <c r="G4" s="38"/>
      <c r="I4" s="10">
        <v>2</v>
      </c>
      <c r="J4" s="39" t="s">
        <v>69</v>
      </c>
      <c r="K4" s="11" t="str">
        <f t="shared" si="0"/>
        <v>TIDAK</v>
      </c>
      <c r="L4" s="11" t="str">
        <f t="shared" si="0"/>
        <v>TIDAK</v>
      </c>
      <c r="M4" s="11" t="str">
        <f t="shared" si="0"/>
        <v>TIDAK</v>
      </c>
      <c r="N4" s="11" t="str">
        <f t="shared" si="0"/>
        <v>TIDAK</v>
      </c>
      <c r="O4" s="11" t="str">
        <f t="shared" si="0"/>
        <v>TIDAK</v>
      </c>
      <c r="P4" s="12" t="str">
        <f t="shared" si="1"/>
        <v>correct negatives</v>
      </c>
      <c r="Q4" s="13" t="str">
        <f t="shared" si="2"/>
        <v>correct negatives</v>
      </c>
      <c r="R4" s="13" t="str">
        <f t="shared" si="3"/>
        <v>correct negatives</v>
      </c>
      <c r="S4" s="12" t="str">
        <f t="shared" si="4"/>
        <v>correct negatives</v>
      </c>
      <c r="T4" s="12" t="str">
        <f t="shared" si="5"/>
        <v>correct negatives</v>
      </c>
    </row>
    <row r="5" spans="1:20" ht="31.5" x14ac:dyDescent="0.25">
      <c r="A5" s="52">
        <v>3</v>
      </c>
      <c r="B5" s="52">
        <v>0</v>
      </c>
      <c r="C5" s="34"/>
      <c r="D5" s="35"/>
      <c r="E5" s="36"/>
      <c r="F5" s="37"/>
      <c r="G5" s="38"/>
      <c r="I5" s="10">
        <v>3</v>
      </c>
      <c r="J5" s="39" t="s">
        <v>69</v>
      </c>
      <c r="K5" s="11" t="str">
        <f t="shared" si="0"/>
        <v>TIDAK</v>
      </c>
      <c r="L5" s="11" t="str">
        <f t="shared" si="0"/>
        <v>TIDAK</v>
      </c>
      <c r="M5" s="11" t="str">
        <f t="shared" si="0"/>
        <v>TIDAK</v>
      </c>
      <c r="N5" s="11" t="str">
        <f t="shared" si="0"/>
        <v>TIDAK</v>
      </c>
      <c r="O5" s="11" t="str">
        <f t="shared" si="0"/>
        <v>TIDAK</v>
      </c>
      <c r="P5" s="12" t="str">
        <f t="shared" si="1"/>
        <v>correct negatives</v>
      </c>
      <c r="Q5" s="13" t="str">
        <f t="shared" si="2"/>
        <v>correct negatives</v>
      </c>
      <c r="R5" s="13" t="str">
        <f t="shared" si="3"/>
        <v>correct negatives</v>
      </c>
      <c r="S5" s="12" t="str">
        <f t="shared" si="4"/>
        <v>correct negatives</v>
      </c>
      <c r="T5" s="12" t="str">
        <f t="shared" si="5"/>
        <v>correct negatives</v>
      </c>
    </row>
    <row r="6" spans="1:20" ht="31.5" x14ac:dyDescent="0.25">
      <c r="A6" s="10">
        <v>4</v>
      </c>
      <c r="C6" s="34"/>
      <c r="D6" s="35"/>
      <c r="E6" s="36"/>
      <c r="F6" s="37"/>
      <c r="G6" s="53"/>
      <c r="I6" s="10">
        <v>4</v>
      </c>
      <c r="J6" s="39" t="s">
        <v>69</v>
      </c>
      <c r="K6" s="11" t="str">
        <f t="shared" si="0"/>
        <v>TIDAK</v>
      </c>
      <c r="L6" s="11" t="str">
        <f t="shared" si="0"/>
        <v>TIDAK</v>
      </c>
      <c r="M6" s="11" t="str">
        <f t="shared" si="0"/>
        <v>TIDAK</v>
      </c>
      <c r="N6" s="11" t="str">
        <f t="shared" si="0"/>
        <v>TIDAK</v>
      </c>
      <c r="O6" s="11" t="str">
        <f t="shared" si="0"/>
        <v>TIDAK</v>
      </c>
      <c r="P6" s="12" t="str">
        <f t="shared" si="1"/>
        <v>correct negatives</v>
      </c>
      <c r="Q6" s="13" t="str">
        <f t="shared" si="2"/>
        <v>correct negatives</v>
      </c>
      <c r="R6" s="13" t="str">
        <f t="shared" si="3"/>
        <v>correct negatives</v>
      </c>
      <c r="S6" s="12" t="str">
        <f t="shared" si="4"/>
        <v>correct negatives</v>
      </c>
      <c r="T6" s="12" t="str">
        <f t="shared" si="5"/>
        <v>correct negatives</v>
      </c>
    </row>
    <row r="7" spans="1:20" ht="31.5" x14ac:dyDescent="0.25">
      <c r="A7" s="10">
        <v>5</v>
      </c>
      <c r="C7" s="34"/>
      <c r="D7" s="35"/>
      <c r="E7" s="37"/>
      <c r="F7" s="37"/>
      <c r="G7" s="35"/>
      <c r="I7" s="10">
        <v>5</v>
      </c>
      <c r="J7" s="39" t="s">
        <v>69</v>
      </c>
      <c r="K7" s="11" t="str">
        <f t="shared" si="0"/>
        <v>TIDAK</v>
      </c>
      <c r="L7" s="11" t="str">
        <f t="shared" si="0"/>
        <v>TIDAK</v>
      </c>
      <c r="M7" s="11" t="str">
        <f t="shared" si="0"/>
        <v>TIDAK</v>
      </c>
      <c r="N7" s="11" t="str">
        <f t="shared" si="0"/>
        <v>TIDAK</v>
      </c>
      <c r="O7" s="11" t="str">
        <f t="shared" si="0"/>
        <v>TIDAK</v>
      </c>
      <c r="P7" s="12" t="str">
        <f t="shared" si="1"/>
        <v>correct negatives</v>
      </c>
      <c r="Q7" s="13" t="str">
        <f t="shared" si="2"/>
        <v>correct negatives</v>
      </c>
      <c r="R7" s="13" t="str">
        <f t="shared" si="3"/>
        <v>correct negatives</v>
      </c>
      <c r="S7" s="12" t="str">
        <f t="shared" si="4"/>
        <v>correct negatives</v>
      </c>
      <c r="T7" s="12" t="str">
        <f t="shared" si="5"/>
        <v>correct negatives</v>
      </c>
    </row>
    <row r="8" spans="1:20" ht="31.5" x14ac:dyDescent="0.25">
      <c r="A8" s="52">
        <v>6</v>
      </c>
      <c r="B8" s="52"/>
      <c r="C8" s="34"/>
      <c r="D8" s="35"/>
      <c r="E8" s="37"/>
      <c r="F8" s="37"/>
      <c r="G8" s="35"/>
      <c r="I8" s="10">
        <v>6</v>
      </c>
      <c r="J8" s="39" t="s">
        <v>69</v>
      </c>
      <c r="K8" s="11" t="str">
        <f t="shared" si="0"/>
        <v>TIDAK</v>
      </c>
      <c r="L8" s="11" t="str">
        <f t="shared" si="0"/>
        <v>TIDAK</v>
      </c>
      <c r="M8" s="11" t="str">
        <f t="shared" si="0"/>
        <v>TIDAK</v>
      </c>
      <c r="N8" s="11" t="str">
        <f t="shared" si="0"/>
        <v>TIDAK</v>
      </c>
      <c r="O8" s="11" t="str">
        <f t="shared" si="0"/>
        <v>TIDAK</v>
      </c>
      <c r="P8" s="12" t="str">
        <f t="shared" si="1"/>
        <v>correct negatives</v>
      </c>
      <c r="Q8" s="13" t="str">
        <f t="shared" si="2"/>
        <v>correct negatives</v>
      </c>
      <c r="R8" s="13" t="str">
        <f t="shared" si="3"/>
        <v>correct negatives</v>
      </c>
      <c r="S8" s="12" t="str">
        <f t="shared" si="4"/>
        <v>correct negatives</v>
      </c>
      <c r="T8" s="12" t="str">
        <f t="shared" si="5"/>
        <v>correct negatives</v>
      </c>
    </row>
    <row r="9" spans="1:20" ht="31.5" x14ac:dyDescent="0.25">
      <c r="A9" s="10">
        <v>7</v>
      </c>
      <c r="C9" s="34"/>
      <c r="D9" s="35"/>
      <c r="E9" s="37"/>
      <c r="F9" s="37"/>
      <c r="G9" s="35"/>
      <c r="I9" s="10">
        <v>7</v>
      </c>
      <c r="J9" s="39" t="s">
        <v>69</v>
      </c>
      <c r="K9" s="11" t="str">
        <f t="shared" si="0"/>
        <v>TIDAK</v>
      </c>
      <c r="L9" s="11" t="str">
        <f t="shared" si="0"/>
        <v>TIDAK</v>
      </c>
      <c r="M9" s="11" t="str">
        <f t="shared" si="0"/>
        <v>TIDAK</v>
      </c>
      <c r="N9" s="11" t="str">
        <f t="shared" si="0"/>
        <v>TIDAK</v>
      </c>
      <c r="O9" s="11" t="str">
        <f t="shared" si="0"/>
        <v>TIDAK</v>
      </c>
      <c r="P9" s="12" t="str">
        <f t="shared" si="1"/>
        <v>correct negatives</v>
      </c>
      <c r="Q9" s="13" t="str">
        <f t="shared" si="2"/>
        <v>correct negatives</v>
      </c>
      <c r="R9" s="13" t="str">
        <f t="shared" si="3"/>
        <v>correct negatives</v>
      </c>
      <c r="S9" s="12" t="str">
        <f t="shared" si="4"/>
        <v>correct negatives</v>
      </c>
      <c r="T9" s="12" t="str">
        <f t="shared" si="5"/>
        <v>correct negatives</v>
      </c>
    </row>
    <row r="10" spans="1:20" ht="31.5" x14ac:dyDescent="0.25">
      <c r="A10" s="10">
        <v>8</v>
      </c>
      <c r="C10" s="34"/>
      <c r="D10" s="35"/>
      <c r="E10" s="37"/>
      <c r="F10" s="37"/>
      <c r="G10" s="35"/>
      <c r="I10" s="10">
        <v>8</v>
      </c>
      <c r="J10" s="39" t="s">
        <v>69</v>
      </c>
      <c r="K10" s="11" t="str">
        <f t="shared" si="0"/>
        <v>TIDAK</v>
      </c>
      <c r="L10" s="11" t="str">
        <f t="shared" si="0"/>
        <v>TIDAK</v>
      </c>
      <c r="M10" s="11" t="str">
        <f t="shared" si="0"/>
        <v>TIDAK</v>
      </c>
      <c r="N10" s="11" t="str">
        <f t="shared" si="0"/>
        <v>TIDAK</v>
      </c>
      <c r="O10" s="11" t="str">
        <f t="shared" si="0"/>
        <v>TIDAK</v>
      </c>
      <c r="P10" s="12" t="str">
        <f t="shared" si="1"/>
        <v>correct negatives</v>
      </c>
      <c r="Q10" s="13" t="str">
        <f t="shared" si="2"/>
        <v>correct negatives</v>
      </c>
      <c r="R10" s="13" t="str">
        <f t="shared" si="3"/>
        <v>correct negatives</v>
      </c>
      <c r="S10" s="12" t="str">
        <f t="shared" si="4"/>
        <v>correct negatives</v>
      </c>
      <c r="T10" s="12" t="str">
        <f t="shared" si="5"/>
        <v>correct negatives</v>
      </c>
    </row>
    <row r="11" spans="1:20" ht="31.5" x14ac:dyDescent="0.25">
      <c r="A11" s="52">
        <v>9</v>
      </c>
      <c r="B11" s="52"/>
      <c r="C11" s="34">
        <v>1</v>
      </c>
      <c r="D11" s="35"/>
      <c r="E11" s="37">
        <v>1</v>
      </c>
      <c r="F11" s="37">
        <v>1</v>
      </c>
      <c r="G11" s="35">
        <v>1</v>
      </c>
      <c r="I11" s="10">
        <v>9</v>
      </c>
      <c r="J11" s="39" t="s">
        <v>69</v>
      </c>
      <c r="K11" s="11" t="str">
        <f t="shared" si="0"/>
        <v>YA</v>
      </c>
      <c r="L11" s="11" t="str">
        <f t="shared" si="0"/>
        <v>TIDAK</v>
      </c>
      <c r="M11" s="11" t="str">
        <f t="shared" si="0"/>
        <v>YA</v>
      </c>
      <c r="N11" s="11" t="str">
        <f t="shared" si="0"/>
        <v>YA</v>
      </c>
      <c r="O11" s="11" t="str">
        <f t="shared" si="0"/>
        <v>YA</v>
      </c>
      <c r="P11" s="12" t="str">
        <f t="shared" si="1"/>
        <v>false alarm</v>
      </c>
      <c r="Q11" s="13" t="str">
        <f t="shared" si="2"/>
        <v>correct negatives</v>
      </c>
      <c r="R11" s="13" t="str">
        <f t="shared" si="3"/>
        <v>false alarm</v>
      </c>
      <c r="S11" s="12" t="str">
        <f t="shared" si="4"/>
        <v>false alarm</v>
      </c>
      <c r="T11" s="12" t="str">
        <f t="shared" si="5"/>
        <v>false alarm</v>
      </c>
    </row>
    <row r="12" spans="1:20" ht="31.5" x14ac:dyDescent="0.25">
      <c r="A12" s="10">
        <v>10</v>
      </c>
      <c r="C12" s="34">
        <v>2</v>
      </c>
      <c r="D12" s="35">
        <v>2</v>
      </c>
      <c r="E12" s="37">
        <v>10</v>
      </c>
      <c r="F12" s="37">
        <v>5</v>
      </c>
      <c r="G12" s="35">
        <v>0.1</v>
      </c>
      <c r="I12" s="10">
        <v>10</v>
      </c>
      <c r="J12" s="39" t="s">
        <v>69</v>
      </c>
      <c r="K12" s="11" t="str">
        <f t="shared" si="0"/>
        <v>YA</v>
      </c>
      <c r="L12" s="11" t="str">
        <f t="shared" si="0"/>
        <v>YA</v>
      </c>
      <c r="M12" s="11" t="str">
        <f t="shared" si="0"/>
        <v>YA</v>
      </c>
      <c r="N12" s="11" t="str">
        <f t="shared" si="0"/>
        <v>YA</v>
      </c>
      <c r="O12" s="11" t="str">
        <f t="shared" si="0"/>
        <v>YA</v>
      </c>
      <c r="P12" s="12" t="str">
        <f t="shared" si="1"/>
        <v>false alarm</v>
      </c>
      <c r="Q12" s="13" t="str">
        <f t="shared" si="2"/>
        <v>false alarm</v>
      </c>
      <c r="R12" s="13" t="str">
        <f t="shared" si="3"/>
        <v>false alarm</v>
      </c>
      <c r="S12" s="12" t="str">
        <f t="shared" si="4"/>
        <v>false alarm</v>
      </c>
      <c r="T12" s="12" t="str">
        <f t="shared" si="5"/>
        <v>false alarm</v>
      </c>
    </row>
    <row r="13" spans="1:20" ht="15.75" x14ac:dyDescent="0.25">
      <c r="A13" s="10">
        <v>11</v>
      </c>
      <c r="C13" s="34">
        <v>10</v>
      </c>
      <c r="D13" s="35">
        <v>17</v>
      </c>
      <c r="E13" s="37">
        <v>19.899999999999999</v>
      </c>
      <c r="F13" s="37">
        <v>7</v>
      </c>
      <c r="G13" s="35">
        <v>7</v>
      </c>
      <c r="I13" s="10">
        <v>11</v>
      </c>
      <c r="J13" s="39" t="s">
        <v>68</v>
      </c>
      <c r="K13" s="11" t="str">
        <f t="shared" si="0"/>
        <v>YA</v>
      </c>
      <c r="L13" s="11" t="str">
        <f t="shared" si="0"/>
        <v>YA</v>
      </c>
      <c r="M13" s="11" t="str">
        <f t="shared" si="0"/>
        <v>YA</v>
      </c>
      <c r="N13" s="11" t="str">
        <f t="shared" si="0"/>
        <v>YA</v>
      </c>
      <c r="O13" s="11" t="str">
        <f t="shared" si="0"/>
        <v>YA</v>
      </c>
      <c r="P13" s="12" t="str">
        <f t="shared" si="1"/>
        <v>hits</v>
      </c>
      <c r="Q13" s="13" t="str">
        <f t="shared" si="2"/>
        <v>hits</v>
      </c>
      <c r="R13" s="13" t="str">
        <f t="shared" si="3"/>
        <v>hits</v>
      </c>
      <c r="S13" s="12" t="str">
        <f t="shared" si="4"/>
        <v>hits</v>
      </c>
      <c r="T13" s="12" t="str">
        <f t="shared" si="5"/>
        <v>hits</v>
      </c>
    </row>
    <row r="14" spans="1:20" ht="15.75" x14ac:dyDescent="0.25">
      <c r="A14" s="52">
        <v>12</v>
      </c>
      <c r="B14" s="52" t="s">
        <v>66</v>
      </c>
      <c r="C14" s="34">
        <v>15</v>
      </c>
      <c r="D14" s="35">
        <v>12</v>
      </c>
      <c r="E14" s="37">
        <v>21</v>
      </c>
      <c r="F14" s="37">
        <v>6</v>
      </c>
      <c r="G14" s="35">
        <v>8</v>
      </c>
      <c r="I14" s="10">
        <v>12</v>
      </c>
      <c r="J14" s="39" t="s">
        <v>68</v>
      </c>
      <c r="K14" s="11" t="str">
        <f t="shared" si="0"/>
        <v>YA</v>
      </c>
      <c r="L14" s="11" t="str">
        <f t="shared" si="0"/>
        <v>YA</v>
      </c>
      <c r="M14" s="11" t="str">
        <f t="shared" si="0"/>
        <v>YA</v>
      </c>
      <c r="N14" s="11" t="str">
        <f t="shared" si="0"/>
        <v>YA</v>
      </c>
      <c r="O14" s="11" t="str">
        <f t="shared" si="0"/>
        <v>YA</v>
      </c>
      <c r="P14" s="12" t="str">
        <f t="shared" si="1"/>
        <v>hits</v>
      </c>
      <c r="Q14" s="13" t="str">
        <f t="shared" si="2"/>
        <v>hits</v>
      </c>
      <c r="R14" s="13" t="str">
        <f t="shared" si="3"/>
        <v>hits</v>
      </c>
      <c r="S14" s="12" t="str">
        <f t="shared" si="4"/>
        <v>hits</v>
      </c>
      <c r="T14" s="12" t="str">
        <f t="shared" si="5"/>
        <v>hits</v>
      </c>
    </row>
    <row r="15" spans="1:20" ht="31.5" x14ac:dyDescent="0.25">
      <c r="A15" s="10">
        <v>13</v>
      </c>
      <c r="C15" s="34">
        <v>2</v>
      </c>
      <c r="D15" s="35">
        <v>3</v>
      </c>
      <c r="E15" s="54">
        <v>5</v>
      </c>
      <c r="F15" s="49"/>
      <c r="G15" s="35"/>
      <c r="I15" s="10">
        <v>13</v>
      </c>
      <c r="J15" s="39" t="s">
        <v>69</v>
      </c>
      <c r="K15" s="11" t="str">
        <f t="shared" si="0"/>
        <v>YA</v>
      </c>
      <c r="L15" s="11" t="str">
        <f t="shared" si="0"/>
        <v>YA</v>
      </c>
      <c r="M15" s="11" t="str">
        <f t="shared" si="0"/>
        <v>YA</v>
      </c>
      <c r="N15" s="11" t="str">
        <f t="shared" si="0"/>
        <v>TIDAK</v>
      </c>
      <c r="O15" s="11" t="str">
        <f t="shared" si="0"/>
        <v>TIDAK</v>
      </c>
      <c r="P15" s="12" t="str">
        <f t="shared" si="1"/>
        <v>false alarm</v>
      </c>
      <c r="Q15" s="13" t="str">
        <f t="shared" si="2"/>
        <v>false alarm</v>
      </c>
      <c r="R15" s="13" t="str">
        <f t="shared" si="3"/>
        <v>false alarm</v>
      </c>
      <c r="S15" s="12" t="str">
        <f t="shared" si="4"/>
        <v>correct negatives</v>
      </c>
      <c r="T15" s="12" t="str">
        <f t="shared" si="5"/>
        <v>correct negatives</v>
      </c>
    </row>
    <row r="16" spans="1:20" ht="31.5" x14ac:dyDescent="0.25">
      <c r="A16" s="10">
        <v>14</v>
      </c>
      <c r="C16" s="34"/>
      <c r="D16" s="35"/>
      <c r="E16" s="37">
        <v>2</v>
      </c>
      <c r="F16" s="37">
        <v>1</v>
      </c>
      <c r="G16" s="38"/>
      <c r="I16" s="10">
        <v>14</v>
      </c>
      <c r="J16" s="39" t="s">
        <v>69</v>
      </c>
      <c r="K16" s="11" t="str">
        <f t="shared" si="0"/>
        <v>TIDAK</v>
      </c>
      <c r="L16" s="11" t="str">
        <f t="shared" si="0"/>
        <v>TIDAK</v>
      </c>
      <c r="M16" s="11" t="str">
        <f t="shared" si="0"/>
        <v>YA</v>
      </c>
      <c r="N16" s="11" t="str">
        <f t="shared" si="0"/>
        <v>YA</v>
      </c>
      <c r="O16" s="11" t="str">
        <f t="shared" si="0"/>
        <v>TIDAK</v>
      </c>
      <c r="P16" s="12" t="str">
        <f t="shared" si="1"/>
        <v>correct negatives</v>
      </c>
      <c r="Q16" s="13" t="str">
        <f t="shared" si="2"/>
        <v>correct negatives</v>
      </c>
      <c r="R16" s="13" t="str">
        <f t="shared" si="3"/>
        <v>false alarm</v>
      </c>
      <c r="S16" s="12" t="str">
        <f t="shared" si="4"/>
        <v>false alarm</v>
      </c>
      <c r="T16" s="12" t="str">
        <f t="shared" si="5"/>
        <v>correct negatives</v>
      </c>
    </row>
    <row r="17" spans="1:21" ht="31.5" x14ac:dyDescent="0.25">
      <c r="A17" s="52">
        <v>15</v>
      </c>
      <c r="B17" s="52"/>
      <c r="C17" s="34"/>
      <c r="D17" s="35"/>
      <c r="E17" s="37"/>
      <c r="F17" s="37"/>
      <c r="G17" s="38"/>
      <c r="I17" s="10">
        <v>15</v>
      </c>
      <c r="J17" s="39" t="s">
        <v>69</v>
      </c>
      <c r="K17" s="11" t="str">
        <f t="shared" si="0"/>
        <v>TIDAK</v>
      </c>
      <c r="L17" s="11" t="str">
        <f t="shared" si="0"/>
        <v>TIDAK</v>
      </c>
      <c r="M17" s="11" t="str">
        <f t="shared" si="0"/>
        <v>TIDAK</v>
      </c>
      <c r="N17" s="11" t="str">
        <f t="shared" si="0"/>
        <v>TIDAK</v>
      </c>
      <c r="O17" s="11" t="str">
        <f t="shared" si="0"/>
        <v>TIDAK</v>
      </c>
      <c r="P17" s="12" t="str">
        <f t="shared" si="1"/>
        <v>correct negatives</v>
      </c>
      <c r="Q17" s="13" t="str">
        <f t="shared" si="2"/>
        <v>correct negatives</v>
      </c>
      <c r="R17" s="13" t="str">
        <f t="shared" si="3"/>
        <v>correct negatives</v>
      </c>
      <c r="S17" s="12" t="str">
        <f t="shared" si="4"/>
        <v>correct negatives</v>
      </c>
      <c r="T17" s="12" t="str">
        <f t="shared" si="5"/>
        <v>correct negatives</v>
      </c>
    </row>
    <row r="18" spans="1:21" ht="31.5" x14ac:dyDescent="0.25">
      <c r="A18" s="10">
        <v>16</v>
      </c>
      <c r="C18" s="34"/>
      <c r="D18" s="35"/>
      <c r="E18" s="37"/>
      <c r="F18" s="37"/>
      <c r="G18" s="38"/>
      <c r="I18" s="10">
        <v>16</v>
      </c>
      <c r="J18" s="39" t="s">
        <v>69</v>
      </c>
      <c r="K18" s="11" t="str">
        <f t="shared" si="0"/>
        <v>TIDAK</v>
      </c>
      <c r="L18" s="11" t="str">
        <f t="shared" si="0"/>
        <v>TIDAK</v>
      </c>
      <c r="M18" s="11" t="str">
        <f t="shared" si="0"/>
        <v>TIDAK</v>
      </c>
      <c r="N18" s="11" t="str">
        <f t="shared" si="0"/>
        <v>TIDAK</v>
      </c>
      <c r="O18" s="11" t="str">
        <f t="shared" si="0"/>
        <v>TIDAK</v>
      </c>
      <c r="P18" s="12" t="str">
        <f t="shared" si="1"/>
        <v>correct negatives</v>
      </c>
      <c r="Q18" s="13" t="str">
        <f t="shared" si="2"/>
        <v>correct negatives</v>
      </c>
      <c r="R18" s="13" t="str">
        <f t="shared" si="3"/>
        <v>correct negatives</v>
      </c>
      <c r="S18" s="12" t="str">
        <f t="shared" si="4"/>
        <v>correct negatives</v>
      </c>
      <c r="T18" s="12" t="str">
        <f t="shared" si="5"/>
        <v>correct negatives</v>
      </c>
    </row>
    <row r="19" spans="1:21" ht="31.5" x14ac:dyDescent="0.25">
      <c r="A19" s="10">
        <v>17</v>
      </c>
      <c r="C19" s="34"/>
      <c r="D19" s="35"/>
      <c r="E19" s="37"/>
      <c r="F19" s="37"/>
      <c r="G19" s="38"/>
      <c r="I19" s="10">
        <v>17</v>
      </c>
      <c r="J19" s="39" t="s">
        <v>69</v>
      </c>
      <c r="K19" s="11" t="str">
        <f t="shared" si="0"/>
        <v>TIDAK</v>
      </c>
      <c r="L19" s="11" t="str">
        <f t="shared" si="0"/>
        <v>TIDAK</v>
      </c>
      <c r="M19" s="11" t="str">
        <f t="shared" si="0"/>
        <v>TIDAK</v>
      </c>
      <c r="N19" s="11" t="str">
        <f t="shared" si="0"/>
        <v>TIDAK</v>
      </c>
      <c r="O19" s="11" t="str">
        <f t="shared" si="0"/>
        <v>TIDAK</v>
      </c>
      <c r="P19" s="12" t="str">
        <f t="shared" si="1"/>
        <v>correct negatives</v>
      </c>
      <c r="Q19" s="13" t="str">
        <f t="shared" si="2"/>
        <v>correct negatives</v>
      </c>
      <c r="R19" s="13" t="str">
        <f t="shared" si="3"/>
        <v>correct negatives</v>
      </c>
      <c r="S19" s="12" t="str">
        <f t="shared" si="4"/>
        <v>correct negatives</v>
      </c>
      <c r="T19" s="12" t="str">
        <f t="shared" si="5"/>
        <v>correct negatives</v>
      </c>
    </row>
    <row r="20" spans="1:21" ht="31.5" x14ac:dyDescent="0.25">
      <c r="A20" s="52">
        <v>18</v>
      </c>
      <c r="B20" s="52"/>
      <c r="C20" s="34"/>
      <c r="D20" s="35"/>
      <c r="E20" s="36"/>
      <c r="F20" s="37"/>
      <c r="G20" s="38"/>
      <c r="I20" s="10">
        <v>18</v>
      </c>
      <c r="J20" s="39" t="s">
        <v>69</v>
      </c>
      <c r="K20" s="11" t="str">
        <f t="shared" si="0"/>
        <v>TIDAK</v>
      </c>
      <c r="L20" s="11" t="str">
        <f t="shared" si="0"/>
        <v>TIDAK</v>
      </c>
      <c r="M20" s="11" t="str">
        <f t="shared" si="0"/>
        <v>TIDAK</v>
      </c>
      <c r="N20" s="11" t="str">
        <f t="shared" si="0"/>
        <v>TIDAK</v>
      </c>
      <c r="O20" s="11" t="str">
        <f t="shared" si="0"/>
        <v>TIDAK</v>
      </c>
      <c r="P20" s="12" t="str">
        <f t="shared" si="1"/>
        <v>correct negatives</v>
      </c>
      <c r="Q20" s="13" t="str">
        <f t="shared" si="2"/>
        <v>correct negatives</v>
      </c>
      <c r="R20" s="13" t="str">
        <f t="shared" si="3"/>
        <v>correct negatives</v>
      </c>
      <c r="S20" s="12" t="str">
        <f t="shared" si="4"/>
        <v>correct negatives</v>
      </c>
      <c r="T20" s="12" t="str">
        <f t="shared" si="5"/>
        <v>correct negatives</v>
      </c>
    </row>
    <row r="21" spans="1:21" ht="31.5" x14ac:dyDescent="0.25">
      <c r="A21" s="10">
        <v>19</v>
      </c>
      <c r="C21" s="34"/>
      <c r="D21" s="35"/>
      <c r="E21" s="36"/>
      <c r="F21" s="37"/>
      <c r="G21" s="38"/>
      <c r="I21" s="10">
        <v>19</v>
      </c>
      <c r="J21" s="39" t="s">
        <v>69</v>
      </c>
      <c r="K21" s="11" t="str">
        <f t="shared" si="0"/>
        <v>TIDAK</v>
      </c>
      <c r="L21" s="11" t="str">
        <f t="shared" si="0"/>
        <v>TIDAK</v>
      </c>
      <c r="M21" s="11" t="str">
        <f t="shared" si="0"/>
        <v>TIDAK</v>
      </c>
      <c r="N21" s="11" t="str">
        <f t="shared" si="0"/>
        <v>TIDAK</v>
      </c>
      <c r="O21" s="11" t="str">
        <f t="shared" si="0"/>
        <v>TIDAK</v>
      </c>
      <c r="P21" s="12" t="str">
        <f t="shared" si="1"/>
        <v>correct negatives</v>
      </c>
      <c r="Q21" s="13" t="str">
        <f t="shared" si="2"/>
        <v>correct negatives</v>
      </c>
      <c r="R21" s="13" t="str">
        <f t="shared" si="3"/>
        <v>correct negatives</v>
      </c>
      <c r="S21" s="12" t="str">
        <f t="shared" si="4"/>
        <v>correct negatives</v>
      </c>
      <c r="T21" s="12" t="str">
        <f t="shared" si="5"/>
        <v>correct negatives</v>
      </c>
    </row>
    <row r="22" spans="1:21" ht="31.5" x14ac:dyDescent="0.25">
      <c r="A22" s="10">
        <v>20</v>
      </c>
      <c r="C22" s="34"/>
      <c r="D22" s="35"/>
      <c r="E22" s="36"/>
      <c r="F22" s="37"/>
      <c r="G22" s="38"/>
      <c r="I22" s="10">
        <v>20</v>
      </c>
      <c r="J22" s="39" t="s">
        <v>69</v>
      </c>
      <c r="K22" s="11" t="str">
        <f t="shared" si="0"/>
        <v>TIDAK</v>
      </c>
      <c r="L22" s="11" t="str">
        <f t="shared" si="0"/>
        <v>TIDAK</v>
      </c>
      <c r="M22" s="11" t="str">
        <f t="shared" si="0"/>
        <v>TIDAK</v>
      </c>
      <c r="N22" s="11" t="str">
        <f t="shared" si="0"/>
        <v>TIDAK</v>
      </c>
      <c r="O22" s="11" t="str">
        <f t="shared" si="0"/>
        <v>TIDAK</v>
      </c>
      <c r="P22" s="12" t="str">
        <f t="shared" si="1"/>
        <v>correct negatives</v>
      </c>
      <c r="Q22" s="13" t="str">
        <f t="shared" si="2"/>
        <v>correct negatives</v>
      </c>
      <c r="R22" s="13" t="str">
        <f t="shared" si="3"/>
        <v>correct negatives</v>
      </c>
      <c r="S22" s="12" t="str">
        <f t="shared" si="4"/>
        <v>correct negatives</v>
      </c>
      <c r="T22" s="12" t="str">
        <f t="shared" si="5"/>
        <v>correct negatives</v>
      </c>
    </row>
    <row r="23" spans="1:21" ht="31.5" x14ac:dyDescent="0.25">
      <c r="A23" s="52">
        <v>21</v>
      </c>
      <c r="B23" s="52"/>
      <c r="C23" s="34"/>
      <c r="D23" s="35"/>
      <c r="E23" s="36"/>
      <c r="F23" s="37"/>
      <c r="G23" s="38"/>
      <c r="I23" s="10">
        <v>21</v>
      </c>
      <c r="J23" s="39" t="s">
        <v>69</v>
      </c>
      <c r="K23" s="11" t="str">
        <f t="shared" si="0"/>
        <v>TIDAK</v>
      </c>
      <c r="L23" s="11" t="str">
        <f t="shared" si="0"/>
        <v>TIDAK</v>
      </c>
      <c r="M23" s="11" t="str">
        <f t="shared" si="0"/>
        <v>TIDAK</v>
      </c>
      <c r="N23" s="11" t="str">
        <f t="shared" si="0"/>
        <v>TIDAK</v>
      </c>
      <c r="O23" s="11" t="str">
        <f t="shared" si="0"/>
        <v>TIDAK</v>
      </c>
      <c r="P23" s="12" t="str">
        <f t="shared" si="1"/>
        <v>correct negatives</v>
      </c>
      <c r="Q23" s="13" t="str">
        <f t="shared" si="2"/>
        <v>correct negatives</v>
      </c>
      <c r="R23" s="13" t="str">
        <f t="shared" si="3"/>
        <v>correct negatives</v>
      </c>
      <c r="S23" s="12" t="str">
        <f t="shared" si="4"/>
        <v>correct negatives</v>
      </c>
      <c r="T23" s="12" t="str">
        <f t="shared" si="5"/>
        <v>correct negatives</v>
      </c>
    </row>
    <row r="24" spans="1:21" ht="31.5" x14ac:dyDescent="0.25">
      <c r="A24" s="10">
        <v>22</v>
      </c>
      <c r="C24" s="34"/>
      <c r="D24" s="35"/>
      <c r="E24" s="36"/>
      <c r="F24" s="37"/>
      <c r="G24" s="38"/>
      <c r="I24" s="10">
        <v>22</v>
      </c>
      <c r="J24" s="39" t="s">
        <v>69</v>
      </c>
      <c r="K24" s="11" t="str">
        <f t="shared" si="0"/>
        <v>TIDAK</v>
      </c>
      <c r="L24" s="11" t="str">
        <f t="shared" si="0"/>
        <v>TIDAK</v>
      </c>
      <c r="M24" s="11" t="str">
        <f t="shared" si="0"/>
        <v>TIDAK</v>
      </c>
      <c r="N24" s="11" t="str">
        <f t="shared" si="0"/>
        <v>TIDAK</v>
      </c>
      <c r="O24" s="11" t="str">
        <f t="shared" si="0"/>
        <v>TIDAK</v>
      </c>
      <c r="P24" s="12" t="str">
        <f t="shared" si="1"/>
        <v>correct negatives</v>
      </c>
      <c r="Q24" s="13" t="str">
        <f t="shared" si="2"/>
        <v>correct negatives</v>
      </c>
      <c r="R24" s="13" t="str">
        <f t="shared" si="3"/>
        <v>correct negatives</v>
      </c>
      <c r="S24" s="12" t="str">
        <f t="shared" si="4"/>
        <v>correct negatives</v>
      </c>
      <c r="T24" s="12" t="str">
        <f t="shared" si="5"/>
        <v>correct negatives</v>
      </c>
    </row>
    <row r="25" spans="1:21" ht="31.5" x14ac:dyDescent="0.25">
      <c r="A25" s="10">
        <v>23</v>
      </c>
      <c r="C25" s="34"/>
      <c r="D25" s="35"/>
      <c r="E25" s="36"/>
      <c r="F25" s="37"/>
      <c r="G25" s="38"/>
      <c r="I25" s="10">
        <v>23</v>
      </c>
      <c r="J25" s="39" t="s">
        <v>69</v>
      </c>
      <c r="K25" s="11" t="str">
        <f t="shared" si="0"/>
        <v>TIDAK</v>
      </c>
      <c r="L25" s="11" t="str">
        <f t="shared" si="0"/>
        <v>TIDAK</v>
      </c>
      <c r="M25" s="11" t="str">
        <f t="shared" si="0"/>
        <v>TIDAK</v>
      </c>
      <c r="N25" s="11" t="str">
        <f t="shared" si="0"/>
        <v>TIDAK</v>
      </c>
      <c r="O25" s="11" t="str">
        <f t="shared" si="0"/>
        <v>TIDAK</v>
      </c>
      <c r="P25" s="12" t="str">
        <f t="shared" si="1"/>
        <v>correct negatives</v>
      </c>
      <c r="Q25" s="13" t="str">
        <f t="shared" si="2"/>
        <v>correct negatives</v>
      </c>
      <c r="R25" s="13" t="str">
        <f t="shared" si="3"/>
        <v>correct negatives</v>
      </c>
      <c r="S25" s="12" t="str">
        <f t="shared" si="4"/>
        <v>correct negatives</v>
      </c>
      <c r="T25" s="12" t="str">
        <f t="shared" si="5"/>
        <v>correct negatives</v>
      </c>
    </row>
    <row r="26" spans="1:21" ht="31.5" x14ac:dyDescent="0.25">
      <c r="A26" s="52">
        <v>24</v>
      </c>
      <c r="B26" s="52"/>
      <c r="C26" s="34"/>
      <c r="D26" s="35"/>
      <c r="E26" s="36"/>
      <c r="F26" s="37"/>
      <c r="G26" s="38"/>
      <c r="I26" s="10">
        <v>24</v>
      </c>
      <c r="J26" s="39" t="s">
        <v>69</v>
      </c>
      <c r="K26" s="11" t="str">
        <f t="shared" si="0"/>
        <v>TIDAK</v>
      </c>
      <c r="L26" s="11" t="str">
        <f t="shared" si="0"/>
        <v>TIDAK</v>
      </c>
      <c r="M26" s="11" t="str">
        <f t="shared" si="0"/>
        <v>TIDAK</v>
      </c>
      <c r="N26" s="11" t="str">
        <f t="shared" si="0"/>
        <v>TIDAK</v>
      </c>
      <c r="O26" s="11" t="str">
        <f t="shared" si="0"/>
        <v>TIDAK</v>
      </c>
      <c r="P26" s="12" t="str">
        <f t="shared" si="1"/>
        <v>correct negatives</v>
      </c>
      <c r="Q26" s="13" t="str">
        <f t="shared" si="2"/>
        <v>correct negatives</v>
      </c>
      <c r="R26" s="13" t="str">
        <f t="shared" si="3"/>
        <v>correct negatives</v>
      </c>
      <c r="S26" s="12" t="str">
        <f t="shared" si="4"/>
        <v>correct negatives</v>
      </c>
      <c r="T26" s="12" t="str">
        <f t="shared" si="5"/>
        <v>correct negatives</v>
      </c>
    </row>
    <row r="27" spans="1:21" x14ac:dyDescent="0.25">
      <c r="B27" s="2">
        <f t="shared" ref="B27:G27" si="6">SUM(B3:B26)</f>
        <v>0</v>
      </c>
      <c r="C27" s="2">
        <f t="shared" si="6"/>
        <v>30</v>
      </c>
      <c r="D27" s="2">
        <f t="shared" si="6"/>
        <v>34</v>
      </c>
      <c r="E27" s="2">
        <f t="shared" si="6"/>
        <v>58.9</v>
      </c>
      <c r="F27" s="2">
        <f t="shared" si="6"/>
        <v>20</v>
      </c>
      <c r="G27" s="2">
        <f t="shared" si="6"/>
        <v>16.100000000000001</v>
      </c>
      <c r="I27" s="20"/>
    </row>
    <row r="28" spans="1:21" x14ac:dyDescent="0.25">
      <c r="C28" s="21">
        <v>21.649430753000001</v>
      </c>
      <c r="D28" s="21">
        <v>30.055890083000001</v>
      </c>
      <c r="E28" s="10">
        <v>15.931257561000001</v>
      </c>
      <c r="F28" s="21">
        <v>11.842512488000001</v>
      </c>
      <c r="G28" s="21">
        <v>27.342689738000001</v>
      </c>
      <c r="J28" s="26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1" x14ac:dyDescent="0.25">
      <c r="C29" s="21"/>
      <c r="D29" s="21"/>
      <c r="F29" s="21"/>
      <c r="G29" s="21"/>
      <c r="J29" s="25" t="s">
        <v>35</v>
      </c>
      <c r="K29" s="26">
        <f>COUNTIF(P3:P26,"hits")</f>
        <v>2</v>
      </c>
      <c r="L29" s="26">
        <f>COUNTIF(Q3:Q26,"hits")</f>
        <v>2</v>
      </c>
      <c r="M29" s="26">
        <f>COUNTIF(R3:R26,"hits")</f>
        <v>2</v>
      </c>
      <c r="N29" s="26">
        <f>COUNTIF(S3:S26,"hits")</f>
        <v>2</v>
      </c>
      <c r="O29" s="26">
        <f>COUNTIF(T3:T26,"hits")</f>
        <v>2</v>
      </c>
      <c r="P29" s="27" t="s">
        <v>36</v>
      </c>
      <c r="Q29" s="26">
        <f>(K29+K32)/K33</f>
        <v>0.875</v>
      </c>
      <c r="R29" s="26">
        <f>(L29+L32)/L33</f>
        <v>0.91666666666666663</v>
      </c>
      <c r="S29" s="26">
        <f>(M29+M32)/M33</f>
        <v>0.83333333333333337</v>
      </c>
      <c r="T29" s="26">
        <f>(N29+N32)/N33</f>
        <v>0.875</v>
      </c>
      <c r="U29" s="26">
        <f>(O29+O32)/O33</f>
        <v>0.91666666666666663</v>
      </c>
    </row>
    <row r="30" spans="1:21" x14ac:dyDescent="0.25">
      <c r="J30" s="25" t="s">
        <v>37</v>
      </c>
      <c r="K30" s="26">
        <f>COUNTIF(P3:P26,"misses")</f>
        <v>0</v>
      </c>
      <c r="L30" s="26">
        <f>COUNTIF(Q3:Q26,"misses")</f>
        <v>0</v>
      </c>
      <c r="M30" s="26">
        <f>COUNTIF(R3:R26,"misses")</f>
        <v>0</v>
      </c>
      <c r="N30" s="26">
        <f>COUNTIF(S3:S26,"misses")</f>
        <v>0</v>
      </c>
      <c r="O30" s="26">
        <f>COUNTIF(T3:T26,"misses")</f>
        <v>0</v>
      </c>
      <c r="P30" s="27" t="s">
        <v>38</v>
      </c>
      <c r="Q30" s="26">
        <f>K29/(K30+K29)</f>
        <v>1</v>
      </c>
      <c r="R30" s="26">
        <f>L29/(L30+L29)</f>
        <v>1</v>
      </c>
      <c r="S30" s="26">
        <f>M29/(M30+M29)</f>
        <v>1</v>
      </c>
      <c r="T30" s="26">
        <f>N29/(N30+N29)</f>
        <v>1</v>
      </c>
      <c r="U30" s="26">
        <f>O29/(O30+O29)</f>
        <v>1</v>
      </c>
    </row>
    <row r="31" spans="1:21" x14ac:dyDescent="0.25">
      <c r="J31" s="25" t="s">
        <v>39</v>
      </c>
      <c r="K31" s="26">
        <f>COUNTIF(P3:P26,"false alarm")</f>
        <v>3</v>
      </c>
      <c r="L31" s="26">
        <f>COUNTIF(Q3:Q26,"false alarm")</f>
        <v>2</v>
      </c>
      <c r="M31" s="26">
        <f>COUNTIF(R3:R26,"false alarm")</f>
        <v>4</v>
      </c>
      <c r="N31" s="26">
        <f>COUNTIF(S3:S26,"false alarm")</f>
        <v>3</v>
      </c>
      <c r="O31" s="26">
        <f>COUNTIF(T3:T26,"false alarm")</f>
        <v>2</v>
      </c>
      <c r="P31" s="27" t="s">
        <v>40</v>
      </c>
      <c r="Q31" s="26">
        <f>K31/(K29+K31)</f>
        <v>0.6</v>
      </c>
      <c r="R31" s="26">
        <f>L31/(L29+L31)</f>
        <v>0.5</v>
      </c>
      <c r="S31" s="26">
        <f>M31/(M29+M31)</f>
        <v>0.66666666666666663</v>
      </c>
      <c r="T31" s="26">
        <f>N31/(N29+N31)</f>
        <v>0.6</v>
      </c>
      <c r="U31" s="26">
        <f>O31/(O29+O31)</f>
        <v>0.5</v>
      </c>
    </row>
    <row r="32" spans="1:21" x14ac:dyDescent="0.25">
      <c r="J32" s="25" t="s">
        <v>41</v>
      </c>
      <c r="K32" s="26">
        <f>COUNTIF(P3:P26,"correct negatives")</f>
        <v>19</v>
      </c>
      <c r="L32" s="26">
        <f>COUNTIF(Q3:Q26,"correct negatives")</f>
        <v>20</v>
      </c>
      <c r="M32" s="26">
        <f>COUNTIF(R3:R26,"correct negatives")</f>
        <v>18</v>
      </c>
      <c r="N32" s="26">
        <f>COUNTIF(S3:S26,"correct negatives")</f>
        <v>19</v>
      </c>
      <c r="O32" s="26">
        <f>COUNTIF(T3:T26,"correct negatives")</f>
        <v>20</v>
      </c>
    </row>
    <row r="33" spans="1:15" x14ac:dyDescent="0.25">
      <c r="I33" s="28"/>
      <c r="J33" s="25" t="s">
        <v>42</v>
      </c>
      <c r="K33" s="28">
        <f>SUM(K29:K32)</f>
        <v>24</v>
      </c>
      <c r="L33" s="28">
        <f>SUM(L29:L32)</f>
        <v>24</v>
      </c>
      <c r="M33" s="28">
        <f>SUM(M29:M32)</f>
        <v>24</v>
      </c>
      <c r="N33" s="28">
        <f>SUM(N29:N32)</f>
        <v>24</v>
      </c>
      <c r="O33" s="28">
        <f>SUM(O29:O32)</f>
        <v>24</v>
      </c>
    </row>
    <row r="34" spans="1:15" x14ac:dyDescent="0.25">
      <c r="I34" s="28"/>
      <c r="K34" s="28"/>
      <c r="M34" s="28"/>
    </row>
    <row r="35" spans="1:15" x14ac:dyDescent="0.25">
      <c r="A35" s="10" t="s">
        <v>43</v>
      </c>
      <c r="I35" s="28" t="s">
        <v>44</v>
      </c>
      <c r="K35" s="28"/>
      <c r="M35" s="28"/>
    </row>
    <row r="36" spans="1:15" x14ac:dyDescent="0.25">
      <c r="A36" s="29" t="s">
        <v>2</v>
      </c>
      <c r="B36" s="10" t="s">
        <v>3</v>
      </c>
      <c r="C36" s="10" t="s">
        <v>4</v>
      </c>
      <c r="D36" s="10" t="s">
        <v>5</v>
      </c>
      <c r="E36" s="10" t="s">
        <v>6</v>
      </c>
      <c r="F36" s="1" t="s">
        <v>7</v>
      </c>
      <c r="G36" s="10" t="s">
        <v>8</v>
      </c>
      <c r="I36" s="28"/>
      <c r="K36" s="28"/>
      <c r="M36" s="28"/>
    </row>
    <row r="37" spans="1:15" x14ac:dyDescent="0.25">
      <c r="A37" s="30" t="s">
        <v>45</v>
      </c>
      <c r="B37" s="10">
        <v>0</v>
      </c>
      <c r="C37" s="10">
        <f>SUM(C3:C5)</f>
        <v>0</v>
      </c>
      <c r="D37" s="10">
        <f>SUM(D3:D5)</f>
        <v>0</v>
      </c>
      <c r="E37" s="10">
        <f>SUM(E3:E5)</f>
        <v>0</v>
      </c>
      <c r="F37" s="10">
        <f>SUM(F3:F5)</f>
        <v>0</v>
      </c>
      <c r="G37" s="10">
        <f>SUM(G3:G5)</f>
        <v>0</v>
      </c>
      <c r="I37" s="28"/>
      <c r="K37" s="28"/>
      <c r="M37" s="28"/>
    </row>
    <row r="38" spans="1:15" x14ac:dyDescent="0.25">
      <c r="A38" s="30" t="s">
        <v>46</v>
      </c>
      <c r="B38" s="31">
        <v>0</v>
      </c>
      <c r="C38" s="31">
        <f>SUM(D6:D8)</f>
        <v>0</v>
      </c>
      <c r="D38" s="31">
        <f>SUM(E6:E8)</f>
        <v>0</v>
      </c>
      <c r="E38" s="31">
        <f>SUM(F6:F8)</f>
        <v>0</v>
      </c>
      <c r="F38" s="31">
        <f>SUM(G6:G8)</f>
        <v>0</v>
      </c>
      <c r="G38" s="31">
        <f>SUM(H6:H8)</f>
        <v>0</v>
      </c>
      <c r="I38" s="28"/>
      <c r="K38" s="28"/>
      <c r="M38" s="28"/>
    </row>
    <row r="39" spans="1:15" x14ac:dyDescent="0.25">
      <c r="A39" s="30" t="s">
        <v>47</v>
      </c>
      <c r="B39" s="10">
        <v>0</v>
      </c>
      <c r="C39" s="10">
        <f>SUM(C9:C11)</f>
        <v>1</v>
      </c>
      <c r="D39" s="10">
        <f>SUM(D9:D11)</f>
        <v>0</v>
      </c>
      <c r="E39" s="10">
        <f>SUM(E9:E11)</f>
        <v>1</v>
      </c>
      <c r="F39" s="10">
        <f>SUM(F9:F11)</f>
        <v>1</v>
      </c>
      <c r="G39" s="10">
        <f>SUM(G9:G11)</f>
        <v>1</v>
      </c>
      <c r="I39" s="28"/>
      <c r="K39" s="28"/>
      <c r="M39" s="28"/>
    </row>
    <row r="40" spans="1:15" x14ac:dyDescent="0.25">
      <c r="A40" s="30" t="s">
        <v>48</v>
      </c>
      <c r="B40" s="10">
        <v>0</v>
      </c>
      <c r="C40" s="10">
        <f>SUM(C12:C14)</f>
        <v>27</v>
      </c>
      <c r="D40" s="10">
        <f>SUM(D12:D14)</f>
        <v>31</v>
      </c>
      <c r="E40" s="10">
        <f>SUM(E12:E14)</f>
        <v>50.9</v>
      </c>
      <c r="F40" s="10">
        <f>SUM(F12:F14)</f>
        <v>18</v>
      </c>
      <c r="G40" s="10">
        <f>SUM(G12:G14)</f>
        <v>15.1</v>
      </c>
      <c r="I40" s="32"/>
      <c r="K40" s="28"/>
      <c r="M40" s="28"/>
    </row>
    <row r="41" spans="1:15" x14ac:dyDescent="0.25">
      <c r="A41" s="30" t="s">
        <v>49</v>
      </c>
      <c r="B41" s="10">
        <v>0</v>
      </c>
      <c r="C41" s="10">
        <f>SUM(C15:C17)</f>
        <v>2</v>
      </c>
      <c r="D41" s="10">
        <f>SUM(D15:D17)</f>
        <v>3</v>
      </c>
      <c r="E41" s="10">
        <f>SUM(E15:E17)</f>
        <v>7</v>
      </c>
      <c r="F41" s="10">
        <f>SUM(F15:F17)</f>
        <v>1</v>
      </c>
      <c r="G41" s="10">
        <f>SUM(G15:G17)</f>
        <v>0</v>
      </c>
      <c r="I41" s="28"/>
      <c r="K41" s="28"/>
      <c r="M41" s="28"/>
    </row>
    <row r="42" spans="1:15" x14ac:dyDescent="0.25">
      <c r="A42" s="30" t="s">
        <v>50</v>
      </c>
      <c r="B42" s="10">
        <v>0</v>
      </c>
      <c r="C42" s="10">
        <f>SUM(C18:C20)</f>
        <v>0</v>
      </c>
      <c r="D42" s="10">
        <f>SUM(D18:D20)</f>
        <v>0</v>
      </c>
      <c r="E42" s="10">
        <f>SUM(E18:E20)</f>
        <v>0</v>
      </c>
      <c r="F42" s="10">
        <f>SUM(F18:F20)</f>
        <v>0</v>
      </c>
      <c r="G42" s="10">
        <f>SUM(G18:G20)</f>
        <v>0</v>
      </c>
      <c r="I42" s="28"/>
      <c r="K42" s="28"/>
      <c r="M42" s="33"/>
    </row>
    <row r="43" spans="1:15" x14ac:dyDescent="0.25">
      <c r="A43" s="30" t="s">
        <v>51</v>
      </c>
      <c r="B43" s="10">
        <v>0</v>
      </c>
      <c r="C43" s="10">
        <f>SUM(C21:C23)</f>
        <v>0</v>
      </c>
      <c r="D43" s="10">
        <f>SUM(D21:D23)</f>
        <v>0</v>
      </c>
      <c r="E43" s="10">
        <f>SUM(E21:E23)</f>
        <v>0</v>
      </c>
      <c r="F43" s="10">
        <f>SUM(F21:F23)</f>
        <v>0</v>
      </c>
      <c r="G43" s="10">
        <f>SUM(G21:G23)</f>
        <v>0</v>
      </c>
      <c r="I43" s="32"/>
      <c r="K43" s="28"/>
      <c r="M43" s="33"/>
    </row>
    <row r="44" spans="1:15" x14ac:dyDescent="0.25">
      <c r="A44" s="30" t="s">
        <v>52</v>
      </c>
      <c r="B44" s="10">
        <v>0</v>
      </c>
      <c r="C44" s="10">
        <f>SUM(C24:C26)</f>
        <v>0</v>
      </c>
      <c r="D44" s="10">
        <f>SUM(D24:D26)</f>
        <v>0</v>
      </c>
      <c r="E44" s="10">
        <f>SUM(E24:E26)</f>
        <v>0</v>
      </c>
      <c r="F44" s="10">
        <f>SUM(F24:F26)</f>
        <v>0</v>
      </c>
      <c r="G44" s="10">
        <f>SUM(G24:G26)</f>
        <v>0</v>
      </c>
      <c r="I44" s="28"/>
      <c r="K44" s="28"/>
      <c r="M44" s="33"/>
    </row>
    <row r="45" spans="1:15" x14ac:dyDescent="0.25">
      <c r="A45" s="20"/>
      <c r="I45" s="28"/>
      <c r="K45" s="28"/>
      <c r="M45" s="28"/>
    </row>
    <row r="46" spans="1:15" x14ac:dyDescent="0.25">
      <c r="C46" s="20" t="s">
        <v>53</v>
      </c>
      <c r="I46" s="32"/>
      <c r="K46" s="28"/>
      <c r="M46" s="28"/>
    </row>
    <row r="47" spans="1:15" x14ac:dyDescent="0.25">
      <c r="A47" s="29" t="s">
        <v>54</v>
      </c>
      <c r="B47" s="10" t="s">
        <v>65</v>
      </c>
      <c r="C47" s="10" t="s">
        <v>9</v>
      </c>
      <c r="D47" s="10" t="s">
        <v>10</v>
      </c>
      <c r="E47" s="10" t="s">
        <v>6</v>
      </c>
      <c r="F47" s="1" t="s">
        <v>7</v>
      </c>
      <c r="G47" s="10" t="s">
        <v>8</v>
      </c>
      <c r="I47" s="28"/>
      <c r="K47" s="28"/>
      <c r="M47" s="28"/>
    </row>
    <row r="48" spans="1:15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28"/>
      <c r="M48" s="28"/>
    </row>
    <row r="49" spans="1:13" x14ac:dyDescent="0.25">
      <c r="A49" s="45" t="s">
        <v>55</v>
      </c>
      <c r="B49" s="10">
        <f t="shared" ref="B49:G49" si="7">SUM(B37)</f>
        <v>0</v>
      </c>
      <c r="C49" s="10">
        <f t="shared" si="7"/>
        <v>0</v>
      </c>
      <c r="D49" s="10">
        <f t="shared" si="7"/>
        <v>0</v>
      </c>
      <c r="E49" s="10">
        <f t="shared" si="7"/>
        <v>0</v>
      </c>
      <c r="F49" s="10">
        <f t="shared" si="7"/>
        <v>0</v>
      </c>
      <c r="G49" s="10">
        <f t="shared" si="7"/>
        <v>0</v>
      </c>
      <c r="K49" s="28"/>
      <c r="M49" s="28"/>
    </row>
    <row r="50" spans="1:13" x14ac:dyDescent="0.25">
      <c r="A50" s="45" t="s">
        <v>56</v>
      </c>
      <c r="B50" s="31">
        <f>SUM(B37:B38)</f>
        <v>0</v>
      </c>
      <c r="C50" s="31">
        <f>SUM(C3:C8)</f>
        <v>0</v>
      </c>
      <c r="D50" s="31">
        <f>SUM(D3:D8)</f>
        <v>0</v>
      </c>
      <c r="E50" s="31">
        <f>SUM(E3:E8)</f>
        <v>0</v>
      </c>
      <c r="F50" s="31">
        <f>SUM(F3:F8)</f>
        <v>0</v>
      </c>
      <c r="G50" s="31">
        <f>SUM(G3:G8)</f>
        <v>0</v>
      </c>
      <c r="K50" s="28"/>
      <c r="M50" s="28"/>
    </row>
    <row r="51" spans="1:13" x14ac:dyDescent="0.25">
      <c r="A51" s="45" t="s">
        <v>57</v>
      </c>
      <c r="B51" s="10">
        <f>SUM(B37:B39)</f>
        <v>0</v>
      </c>
      <c r="C51" s="10">
        <f>SUM(C3:C11)</f>
        <v>1</v>
      </c>
      <c r="D51" s="10">
        <f>SUM(D3:D11)</f>
        <v>0</v>
      </c>
      <c r="E51" s="10">
        <f>SUM(E3:E11)</f>
        <v>1</v>
      </c>
      <c r="F51" s="10">
        <f>SUM(F3:F11)</f>
        <v>1</v>
      </c>
      <c r="G51" s="10">
        <f>SUM(G3:G11)</f>
        <v>1</v>
      </c>
      <c r="K51" s="28"/>
      <c r="M51" s="28"/>
    </row>
    <row r="52" spans="1:13" x14ac:dyDescent="0.25">
      <c r="A52" s="45" t="s">
        <v>58</v>
      </c>
      <c r="B52" s="10">
        <f>SUM(B37:B40)</f>
        <v>0</v>
      </c>
      <c r="C52" s="10">
        <f>SUM(C3:C14)</f>
        <v>28</v>
      </c>
      <c r="D52" s="10">
        <f>SUM(D3:D14)</f>
        <v>31</v>
      </c>
      <c r="E52" s="10">
        <f>SUM(E3:E14)</f>
        <v>51.9</v>
      </c>
      <c r="F52" s="10">
        <f>SUM(F3:F14)</f>
        <v>19</v>
      </c>
      <c r="G52" s="10">
        <f>SUM(G3:G14)</f>
        <v>16.100000000000001</v>
      </c>
      <c r="K52" s="28"/>
      <c r="M52" s="28"/>
    </row>
    <row r="53" spans="1:13" x14ac:dyDescent="0.25">
      <c r="A53" s="45" t="s">
        <v>59</v>
      </c>
      <c r="B53" s="10">
        <f>SUM(B37:B41)</f>
        <v>0</v>
      </c>
      <c r="C53" s="10">
        <f>SUM(C3:C17)</f>
        <v>30</v>
      </c>
      <c r="D53" s="10">
        <f>SUM(D3:D17)</f>
        <v>34</v>
      </c>
      <c r="E53" s="10">
        <f>SUM(E3:E17)</f>
        <v>58.9</v>
      </c>
      <c r="F53" s="10">
        <f>SUM(F3:F17)</f>
        <v>20</v>
      </c>
      <c r="G53" s="10">
        <f>SUM(G3:G17)</f>
        <v>16.100000000000001</v>
      </c>
      <c r="K53" s="28"/>
      <c r="M53" s="28"/>
    </row>
    <row r="54" spans="1:13" x14ac:dyDescent="0.25">
      <c r="A54" s="45" t="s">
        <v>60</v>
      </c>
      <c r="B54" s="10">
        <f>SUM(B37:B42)</f>
        <v>0</v>
      </c>
      <c r="C54" s="10">
        <f>SUM(C3:C20)</f>
        <v>30</v>
      </c>
      <c r="D54" s="10">
        <f>SUM(D3:D20)</f>
        <v>34</v>
      </c>
      <c r="E54" s="10">
        <f>SUM(E3:E20)</f>
        <v>58.9</v>
      </c>
      <c r="F54" s="10">
        <f>SUM(F3:F20)</f>
        <v>20</v>
      </c>
      <c r="G54" s="10">
        <f>SUM(G3:G20)</f>
        <v>16.100000000000001</v>
      </c>
      <c r="K54" s="28"/>
      <c r="M54" s="28"/>
    </row>
    <row r="55" spans="1:13" x14ac:dyDescent="0.25">
      <c r="A55" s="45" t="s">
        <v>61</v>
      </c>
      <c r="B55" s="10">
        <f>SUM(B37:B43)</f>
        <v>0</v>
      </c>
      <c r="C55" s="10">
        <f>SUM(C3:C23)</f>
        <v>30</v>
      </c>
      <c r="D55" s="10">
        <f>SUM(D3:D23)</f>
        <v>34</v>
      </c>
      <c r="E55" s="10">
        <f>SUM(E3:E23)</f>
        <v>58.9</v>
      </c>
      <c r="F55" s="10">
        <f>SUM(F3:F23)</f>
        <v>20</v>
      </c>
      <c r="G55" s="10">
        <f>SUM(G3:G23)</f>
        <v>16.100000000000001</v>
      </c>
      <c r="K55" s="28"/>
      <c r="M55" s="28"/>
    </row>
    <row r="56" spans="1:13" x14ac:dyDescent="0.25">
      <c r="A56" s="45" t="s">
        <v>62</v>
      </c>
      <c r="B56" s="10">
        <f>SUM(B37:B44)</f>
        <v>0</v>
      </c>
      <c r="C56" s="10">
        <f>SUM(C3:C26)</f>
        <v>30</v>
      </c>
      <c r="D56" s="10">
        <f>SUM(D3:D26)</f>
        <v>34</v>
      </c>
      <c r="E56" s="10">
        <f>SUM(E3:E26)</f>
        <v>58.9</v>
      </c>
      <c r="F56" s="10">
        <f>SUM(F3:F26)</f>
        <v>20</v>
      </c>
      <c r="G56" s="10">
        <f>SUM(G3:G26)</f>
        <v>16.100000000000001</v>
      </c>
      <c r="K56" s="28"/>
      <c r="M56" s="28"/>
    </row>
    <row r="57" spans="1:13" x14ac:dyDescent="0.25">
      <c r="B57" s="2">
        <f t="shared" ref="B57:G57" si="8">SUM(B37:B44)</f>
        <v>0</v>
      </c>
      <c r="C57" s="2">
        <f t="shared" si="8"/>
        <v>30</v>
      </c>
      <c r="D57" s="2">
        <f t="shared" si="8"/>
        <v>34</v>
      </c>
      <c r="E57" s="2">
        <f t="shared" si="8"/>
        <v>58.9</v>
      </c>
      <c r="F57" s="2">
        <f t="shared" si="8"/>
        <v>20</v>
      </c>
      <c r="G57" s="2">
        <f t="shared" si="8"/>
        <v>16.100000000000001</v>
      </c>
      <c r="K57" s="28"/>
      <c r="M57" s="28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zoomScale="68" zoomScaleNormal="68" workbookViewId="0">
      <selection activeCell="O38" sqref="O38"/>
    </sheetView>
  </sheetViews>
  <sheetFormatPr defaultRowHeight="15" x14ac:dyDescent="0.25"/>
  <cols>
    <col min="1" max="2" width="9.140625" style="10"/>
    <col min="3" max="3" width="12.5703125" style="10" bestFit="1" customWidth="1"/>
    <col min="4" max="4" width="11.7109375" style="10" customWidth="1"/>
    <col min="5" max="16384" width="9.140625" style="10"/>
  </cols>
  <sheetData>
    <row r="1" spans="1:26" x14ac:dyDescent="0.25">
      <c r="A1" s="10" t="s">
        <v>0</v>
      </c>
      <c r="D1" s="10" t="s">
        <v>1</v>
      </c>
    </row>
    <row r="2" spans="1:26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" t="s">
        <v>7</v>
      </c>
      <c r="G2" s="10" t="s">
        <v>8</v>
      </c>
      <c r="I2" s="10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6" ht="31.5" x14ac:dyDescent="0.25">
      <c r="A3" s="10">
        <v>1</v>
      </c>
      <c r="C3" s="35"/>
      <c r="D3" s="34"/>
      <c r="E3" s="37"/>
      <c r="F3" s="38">
        <v>1.9472840000000001E-3</v>
      </c>
      <c r="G3" s="36"/>
      <c r="I3" s="10">
        <v>1</v>
      </c>
      <c r="J3" s="39" t="s">
        <v>69</v>
      </c>
      <c r="K3" s="11" t="str">
        <f t="shared" ref="K3:K26" si="0">IF(C3=0,"TIDAK","YA")</f>
        <v>TIDAK</v>
      </c>
      <c r="L3" s="11" t="str">
        <f t="shared" ref="L3:O18" si="1">IF(D3=0,"TIDAK","YA")</f>
        <v>TIDAK</v>
      </c>
      <c r="M3" s="11" t="str">
        <f t="shared" si="1"/>
        <v>TIDAK</v>
      </c>
      <c r="N3" s="11" t="str">
        <f t="shared" si="1"/>
        <v>YA</v>
      </c>
      <c r="O3" s="11" t="str">
        <f t="shared" si="1"/>
        <v>TIDAK</v>
      </c>
      <c r="P3" s="12" t="str">
        <f t="shared" ref="P3:P26" si="2">IF(AND(K3="YA",J3="YA"),"hits",IF(AND(K3="TIDAK",J3="YA"),"misses",IF(AND(K3="YA",J3="TIDAK"),"false alarm","correct negatives")))</f>
        <v>correct negatives</v>
      </c>
      <c r="Q3" s="13" t="str">
        <f t="shared" ref="Q3:Q26" si="3">IF(AND(L3="YA",J3="YA"),"hits",IF(AND(L3="TIDAK",J3="YA"),"misses",IF(AND(L3="YA",J3="TIDAK"),"false alarm","correct negatives")))</f>
        <v>correct negatives</v>
      </c>
      <c r="R3" s="13" t="str">
        <f t="shared" ref="R3:R26" si="4">IF(AND(M3="YA",J3="YA"),"hits",IF(AND(M3="TIDAK",J3="YA"),"misses",IF(AND(M3="YA",J3="TIDAK"),"false alarm","correct negatives")))</f>
        <v>correct negatives</v>
      </c>
      <c r="S3" s="12" t="str">
        <f t="shared" ref="S3:S26" si="5">IF(AND(N3="YA",J3="YA"),"hits",IF(AND(N3="TIDAK",J3="YA"),"misses",IF(AND(N3="YA",J3="TIDAK"),"false alarm","correct negatives")))</f>
        <v>false alarm</v>
      </c>
      <c r="T3" s="12" t="str">
        <f t="shared" ref="T3:T26" si="6">IF(AND(O3="YA",J3="YA"),"hits",IF(AND(O3="TIDAK",J3="YA"),"misses",IF(AND(O3="YA",J3="TIDAK"),"false alarm","correct negatives")))</f>
        <v>correct negatives</v>
      </c>
      <c r="V3" s="34">
        <v>7.5261204999999998E-2</v>
      </c>
      <c r="W3" s="35"/>
      <c r="X3" s="36"/>
      <c r="Y3" s="37">
        <v>8.4459800000000001E-4</v>
      </c>
      <c r="Z3" s="38">
        <v>1.9472840000000001E-3</v>
      </c>
    </row>
    <row r="4" spans="1:26" ht="31.5" x14ac:dyDescent="0.25">
      <c r="A4" s="10">
        <v>2</v>
      </c>
      <c r="C4" s="35"/>
      <c r="D4" s="34"/>
      <c r="E4" s="37"/>
      <c r="F4" s="38"/>
      <c r="G4" s="36"/>
      <c r="I4" s="10">
        <v>2</v>
      </c>
      <c r="J4" s="39" t="s">
        <v>69</v>
      </c>
      <c r="K4" s="11" t="str">
        <f t="shared" si="0"/>
        <v>TIDAK</v>
      </c>
      <c r="L4" s="11" t="str">
        <f t="shared" si="1"/>
        <v>TIDAK</v>
      </c>
      <c r="M4" s="11" t="str">
        <f t="shared" si="1"/>
        <v>TIDAK</v>
      </c>
      <c r="N4" s="11" t="str">
        <f t="shared" si="1"/>
        <v>TIDAK</v>
      </c>
      <c r="O4" s="11" t="str">
        <f t="shared" si="1"/>
        <v>TIDAK</v>
      </c>
      <c r="P4" s="12" t="str">
        <f t="shared" si="2"/>
        <v>correct negatives</v>
      </c>
      <c r="Q4" s="13" t="str">
        <f t="shared" si="3"/>
        <v>correct negatives</v>
      </c>
      <c r="R4" s="13" t="str">
        <f t="shared" si="4"/>
        <v>correct negatives</v>
      </c>
      <c r="S4" s="12" t="str">
        <f t="shared" si="5"/>
        <v>correct negatives</v>
      </c>
      <c r="T4" s="12" t="str">
        <f t="shared" si="6"/>
        <v>correct negatives</v>
      </c>
      <c r="V4" s="34">
        <v>4.9653053000000003E-2</v>
      </c>
      <c r="W4" s="35">
        <v>6.94205E-3</v>
      </c>
      <c r="X4" s="36"/>
      <c r="Y4" s="37">
        <v>5.5851937999999997E-2</v>
      </c>
      <c r="Z4" s="38">
        <v>5.2893163E-2</v>
      </c>
    </row>
    <row r="5" spans="1:26" ht="31.5" x14ac:dyDescent="0.25">
      <c r="A5" s="52">
        <v>3</v>
      </c>
      <c r="B5" s="52"/>
      <c r="C5" s="35">
        <v>1.0214146199999999E-4</v>
      </c>
      <c r="D5" s="34"/>
      <c r="E5" s="37">
        <v>6.4354479999999999E-3</v>
      </c>
      <c r="F5" s="38"/>
      <c r="G5" s="36"/>
      <c r="I5" s="10">
        <v>3</v>
      </c>
      <c r="J5" s="39" t="s">
        <v>69</v>
      </c>
      <c r="K5" s="11" t="str">
        <f t="shared" si="0"/>
        <v>YA</v>
      </c>
      <c r="L5" s="11" t="str">
        <f t="shared" si="1"/>
        <v>TIDAK</v>
      </c>
      <c r="M5" s="11" t="str">
        <f t="shared" si="1"/>
        <v>YA</v>
      </c>
      <c r="N5" s="11" t="str">
        <f t="shared" si="1"/>
        <v>TIDAK</v>
      </c>
      <c r="O5" s="11" t="str">
        <f t="shared" si="1"/>
        <v>TIDAK</v>
      </c>
      <c r="P5" s="12" t="str">
        <f t="shared" si="2"/>
        <v>false alarm</v>
      </c>
      <c r="Q5" s="13" t="str">
        <f t="shared" si="3"/>
        <v>correct negatives</v>
      </c>
      <c r="R5" s="13" t="str">
        <f t="shared" si="4"/>
        <v>false alarm</v>
      </c>
      <c r="S5" s="12" t="str">
        <f t="shared" si="5"/>
        <v>correct negatives</v>
      </c>
      <c r="T5" s="12" t="str">
        <f t="shared" si="6"/>
        <v>correct negatives</v>
      </c>
      <c r="V5" s="34">
        <v>6.2419890999999998E-2</v>
      </c>
      <c r="W5" s="35">
        <v>0.102141462</v>
      </c>
      <c r="X5" s="36"/>
      <c r="Y5" s="37">
        <v>6.4354479999999999E-3</v>
      </c>
      <c r="Z5" s="38"/>
    </row>
    <row r="6" spans="1:26" ht="31.5" x14ac:dyDescent="0.25">
      <c r="A6" s="10">
        <v>4</v>
      </c>
      <c r="C6" s="35">
        <v>8.9999999999999993E-3</v>
      </c>
      <c r="D6" s="34"/>
      <c r="E6" s="37"/>
      <c r="F6" s="38">
        <v>3.1555413999999997E-2</v>
      </c>
      <c r="G6" s="36"/>
      <c r="I6" s="10">
        <v>4</v>
      </c>
      <c r="J6" s="39" t="s">
        <v>69</v>
      </c>
      <c r="K6" s="11" t="str">
        <f t="shared" si="0"/>
        <v>YA</v>
      </c>
      <c r="L6" s="11" t="str">
        <f t="shared" si="1"/>
        <v>TIDAK</v>
      </c>
      <c r="M6" s="11" t="str">
        <f t="shared" si="1"/>
        <v>TIDAK</v>
      </c>
      <c r="N6" s="11" t="str">
        <f t="shared" si="1"/>
        <v>YA</v>
      </c>
      <c r="O6" s="11" t="str">
        <f t="shared" si="1"/>
        <v>TIDAK</v>
      </c>
      <c r="P6" s="12" t="str">
        <f t="shared" si="2"/>
        <v>false alarm</v>
      </c>
      <c r="Q6" s="13" t="str">
        <f t="shared" si="3"/>
        <v>correct negatives</v>
      </c>
      <c r="R6" s="13" t="str">
        <f t="shared" si="4"/>
        <v>correct negatives</v>
      </c>
      <c r="S6" s="12" t="str">
        <f t="shared" si="5"/>
        <v>false alarm</v>
      </c>
      <c r="T6" s="12" t="str">
        <f t="shared" si="6"/>
        <v>correct negatives</v>
      </c>
      <c r="V6" s="34">
        <v>8.7668418999999997E-2</v>
      </c>
      <c r="W6" s="35">
        <v>1.7999999999999999E-8</v>
      </c>
      <c r="X6" s="36"/>
      <c r="Y6" s="37"/>
      <c r="Z6" s="38">
        <v>3.1555413999999997E-2</v>
      </c>
    </row>
    <row r="7" spans="1:26" ht="31.5" x14ac:dyDescent="0.25">
      <c r="A7" s="10">
        <v>5</v>
      </c>
      <c r="C7" s="35">
        <v>0.14440494700000001</v>
      </c>
      <c r="D7" s="34"/>
      <c r="E7" s="37">
        <v>9.2107087000000004E-2</v>
      </c>
      <c r="F7" s="38">
        <v>0.28529858600000002</v>
      </c>
      <c r="G7" s="36">
        <v>2.9679999999999998E-6</v>
      </c>
      <c r="I7" s="10">
        <v>5</v>
      </c>
      <c r="J7" s="39" t="s">
        <v>69</v>
      </c>
      <c r="K7" s="11" t="str">
        <f t="shared" si="0"/>
        <v>YA</v>
      </c>
      <c r="L7" s="11" t="str">
        <f t="shared" si="1"/>
        <v>TIDAK</v>
      </c>
      <c r="M7" s="11" t="str">
        <f t="shared" si="1"/>
        <v>YA</v>
      </c>
      <c r="N7" s="11" t="str">
        <f t="shared" si="1"/>
        <v>YA</v>
      </c>
      <c r="O7" s="11" t="str">
        <f t="shared" si="1"/>
        <v>YA</v>
      </c>
      <c r="P7" s="12" t="str">
        <f t="shared" si="2"/>
        <v>false alarm</v>
      </c>
      <c r="Q7" s="13" t="str">
        <f t="shared" si="3"/>
        <v>correct negatives</v>
      </c>
      <c r="R7" s="13" t="str">
        <f t="shared" si="4"/>
        <v>false alarm</v>
      </c>
      <c r="S7" s="12" t="str">
        <f t="shared" si="5"/>
        <v>false alarm</v>
      </c>
      <c r="T7" s="12" t="str">
        <f t="shared" si="6"/>
        <v>false alarm</v>
      </c>
      <c r="V7" s="34">
        <v>0.141471386</v>
      </c>
      <c r="W7" s="35">
        <v>0.14440494700000001</v>
      </c>
      <c r="X7" s="36">
        <v>2.9679999999999998E-6</v>
      </c>
      <c r="Y7" s="37">
        <v>9.2107087000000004E-2</v>
      </c>
      <c r="Z7" s="38">
        <v>0.28529858600000002</v>
      </c>
    </row>
    <row r="8" spans="1:26" ht="31.5" x14ac:dyDescent="0.25">
      <c r="A8" s="52">
        <v>6</v>
      </c>
      <c r="B8" s="52"/>
      <c r="C8" s="35">
        <v>6.29823741E-3</v>
      </c>
      <c r="D8" s="34"/>
      <c r="E8" s="37">
        <v>0.224979296</v>
      </c>
      <c r="F8" s="38">
        <v>1.55788594E-4</v>
      </c>
      <c r="G8" s="36">
        <v>0.25556872400000002</v>
      </c>
      <c r="I8" s="10">
        <v>6</v>
      </c>
      <c r="J8" s="39" t="s">
        <v>69</v>
      </c>
      <c r="K8" s="11" t="str">
        <f t="shared" si="0"/>
        <v>YA</v>
      </c>
      <c r="L8" s="11" t="str">
        <f t="shared" si="1"/>
        <v>TIDAK</v>
      </c>
      <c r="M8" s="11" t="str">
        <f t="shared" si="1"/>
        <v>YA</v>
      </c>
      <c r="N8" s="11" t="str">
        <f t="shared" si="1"/>
        <v>YA</v>
      </c>
      <c r="O8" s="11" t="str">
        <f t="shared" si="1"/>
        <v>YA</v>
      </c>
      <c r="P8" s="12" t="str">
        <f t="shared" si="2"/>
        <v>false alarm</v>
      </c>
      <c r="Q8" s="13" t="str">
        <f t="shared" si="3"/>
        <v>correct negatives</v>
      </c>
      <c r="R8" s="13" t="str">
        <f t="shared" si="4"/>
        <v>false alarm</v>
      </c>
      <c r="S8" s="12" t="str">
        <f t="shared" si="5"/>
        <v>false alarm</v>
      </c>
      <c r="T8" s="12" t="str">
        <f t="shared" si="6"/>
        <v>false alarm</v>
      </c>
      <c r="V8" s="34">
        <v>3.3872895E-2</v>
      </c>
      <c r="W8" s="35">
        <v>0.62982374100000005</v>
      </c>
      <c r="X8" s="36">
        <v>0.25556872400000002</v>
      </c>
      <c r="Y8" s="37">
        <v>1.624979296</v>
      </c>
      <c r="Z8" s="38">
        <v>0.155788594</v>
      </c>
    </row>
    <row r="9" spans="1:26" ht="31.5" x14ac:dyDescent="0.25">
      <c r="A9" s="10">
        <v>7</v>
      </c>
      <c r="C9" s="35">
        <v>8.0934955240000005E-3</v>
      </c>
      <c r="D9" s="34">
        <v>1.277050078</v>
      </c>
      <c r="E9" s="37">
        <v>0.35799807700000003</v>
      </c>
      <c r="F9" s="38">
        <v>0.529588489</v>
      </c>
      <c r="G9" s="36">
        <v>0.50102161599999995</v>
      </c>
      <c r="I9" s="10">
        <v>7</v>
      </c>
      <c r="J9" s="39" t="s">
        <v>69</v>
      </c>
      <c r="K9" s="11" t="str">
        <f t="shared" si="0"/>
        <v>YA</v>
      </c>
      <c r="L9" s="11" t="str">
        <f t="shared" si="1"/>
        <v>YA</v>
      </c>
      <c r="M9" s="11" t="str">
        <f t="shared" si="1"/>
        <v>YA</v>
      </c>
      <c r="N9" s="11" t="str">
        <f t="shared" si="1"/>
        <v>YA</v>
      </c>
      <c r="O9" s="11" t="str">
        <f t="shared" si="1"/>
        <v>YA</v>
      </c>
      <c r="P9" s="12" t="str">
        <f t="shared" si="2"/>
        <v>false alarm</v>
      </c>
      <c r="Q9" s="13" t="str">
        <f t="shared" si="3"/>
        <v>false alarm</v>
      </c>
      <c r="R9" s="13" t="str">
        <f t="shared" si="4"/>
        <v>false alarm</v>
      </c>
      <c r="S9" s="12" t="str">
        <f t="shared" si="5"/>
        <v>false alarm</v>
      </c>
      <c r="T9" s="12" t="str">
        <f t="shared" si="6"/>
        <v>false alarm</v>
      </c>
      <c r="V9" s="34">
        <v>1.277050078</v>
      </c>
      <c r="W9" s="35">
        <v>0.89349552399999999</v>
      </c>
      <c r="X9" s="36">
        <v>0.50102161599999995</v>
      </c>
      <c r="Y9" s="37">
        <v>0.35799807700000003</v>
      </c>
      <c r="Z9" s="38">
        <v>0.529588489</v>
      </c>
    </row>
    <row r="10" spans="1:26" ht="15.75" x14ac:dyDescent="0.25">
      <c r="A10" s="10">
        <v>8</v>
      </c>
      <c r="C10" s="35">
        <v>0.40218457000000002</v>
      </c>
      <c r="D10" s="34">
        <v>0.18967885500000001</v>
      </c>
      <c r="E10" s="37">
        <v>0.16274168</v>
      </c>
      <c r="F10" s="38">
        <v>7.0306495899999995E-4</v>
      </c>
      <c r="G10" s="40">
        <v>13.554409231999999</v>
      </c>
      <c r="I10" s="10">
        <v>8</v>
      </c>
      <c r="J10" s="39" t="s">
        <v>68</v>
      </c>
      <c r="K10" s="11" t="str">
        <f t="shared" si="0"/>
        <v>YA</v>
      </c>
      <c r="L10" s="11" t="str">
        <f t="shared" si="1"/>
        <v>YA</v>
      </c>
      <c r="M10" s="11" t="str">
        <f t="shared" si="1"/>
        <v>YA</v>
      </c>
      <c r="N10" s="11" t="str">
        <f t="shared" si="1"/>
        <v>YA</v>
      </c>
      <c r="O10" s="11" t="str">
        <f t="shared" si="1"/>
        <v>YA</v>
      </c>
      <c r="P10" s="12" t="str">
        <f t="shared" si="2"/>
        <v>hits</v>
      </c>
      <c r="Q10" s="13" t="str">
        <f t="shared" si="3"/>
        <v>hits</v>
      </c>
      <c r="R10" s="13" t="str">
        <f t="shared" si="4"/>
        <v>hits</v>
      </c>
      <c r="S10" s="12" t="str">
        <f t="shared" si="5"/>
        <v>hits</v>
      </c>
      <c r="T10" s="12" t="str">
        <f t="shared" si="6"/>
        <v>hits</v>
      </c>
      <c r="V10" s="34">
        <v>0.18967885500000001</v>
      </c>
      <c r="W10" s="35">
        <v>0.40218457000000002</v>
      </c>
      <c r="X10" s="40">
        <v>0.55440923200000003</v>
      </c>
      <c r="Y10" s="37">
        <v>0.16274168</v>
      </c>
      <c r="Z10" s="38">
        <v>1.743064959</v>
      </c>
    </row>
    <row r="11" spans="1:26" ht="15.75" x14ac:dyDescent="0.25">
      <c r="A11" s="52">
        <v>9</v>
      </c>
      <c r="B11" s="52">
        <v>47.1</v>
      </c>
      <c r="C11" s="35">
        <v>1.066500599</v>
      </c>
      <c r="D11" s="34">
        <v>5.5724161639999998</v>
      </c>
      <c r="E11" s="37">
        <v>6.4949397150000004E-2</v>
      </c>
      <c r="F11" s="38">
        <v>2.9616571999999998E-4</v>
      </c>
      <c r="G11" s="36">
        <v>7.2857130239999996</v>
      </c>
      <c r="I11" s="10">
        <v>9</v>
      </c>
      <c r="J11" s="39" t="s">
        <v>68</v>
      </c>
      <c r="K11" s="11" t="str">
        <f t="shared" si="0"/>
        <v>YA</v>
      </c>
      <c r="L11" s="11" t="str">
        <f t="shared" si="1"/>
        <v>YA</v>
      </c>
      <c r="M11" s="11" t="str">
        <f t="shared" si="1"/>
        <v>YA</v>
      </c>
      <c r="N11" s="11" t="str">
        <f t="shared" si="1"/>
        <v>YA</v>
      </c>
      <c r="O11" s="11" t="str">
        <f t="shared" si="1"/>
        <v>YA</v>
      </c>
      <c r="P11" s="12" t="str">
        <f t="shared" si="2"/>
        <v>hits</v>
      </c>
      <c r="Q11" s="13" t="str">
        <f t="shared" si="3"/>
        <v>hits</v>
      </c>
      <c r="R11" s="13" t="str">
        <f t="shared" si="4"/>
        <v>hits</v>
      </c>
      <c r="S11" s="12" t="str">
        <f t="shared" si="5"/>
        <v>hits</v>
      </c>
      <c r="T11" s="12" t="str">
        <f t="shared" si="6"/>
        <v>hits</v>
      </c>
      <c r="V11" s="34">
        <v>5.5724161639999998</v>
      </c>
      <c r="W11" s="35">
        <v>1.466500599</v>
      </c>
      <c r="X11" s="36">
        <v>4.2857130239999996</v>
      </c>
      <c r="Y11" s="37">
        <v>6.4949397150000001</v>
      </c>
      <c r="Z11" s="38">
        <v>3.2961657199999999</v>
      </c>
    </row>
    <row r="12" spans="1:26" ht="15.75" x14ac:dyDescent="0.25">
      <c r="A12" s="10">
        <v>10</v>
      </c>
      <c r="C12" s="35">
        <v>6.6341350200000001E-5</v>
      </c>
      <c r="D12" s="34">
        <v>5.5646727089999999</v>
      </c>
      <c r="E12" s="37">
        <v>9.4058251379999999E-2</v>
      </c>
      <c r="F12" s="41">
        <v>0.68546527599999996</v>
      </c>
      <c r="G12" s="36">
        <v>5.4099977020000001</v>
      </c>
      <c r="I12" s="10">
        <v>10</v>
      </c>
      <c r="J12" s="39" t="s">
        <v>68</v>
      </c>
      <c r="K12" s="11" t="str">
        <f t="shared" si="0"/>
        <v>YA</v>
      </c>
      <c r="L12" s="11" t="str">
        <f t="shared" si="1"/>
        <v>YA</v>
      </c>
      <c r="M12" s="11" t="str">
        <f t="shared" si="1"/>
        <v>YA</v>
      </c>
      <c r="N12" s="11" t="str">
        <f t="shared" si="1"/>
        <v>YA</v>
      </c>
      <c r="O12" s="11" t="str">
        <f t="shared" si="1"/>
        <v>YA</v>
      </c>
      <c r="P12" s="12" t="str">
        <f t="shared" si="2"/>
        <v>hits</v>
      </c>
      <c r="Q12" s="13" t="str">
        <f t="shared" si="3"/>
        <v>hits</v>
      </c>
      <c r="R12" s="13" t="str">
        <f t="shared" si="4"/>
        <v>hits</v>
      </c>
      <c r="S12" s="12" t="str">
        <f t="shared" si="5"/>
        <v>hits</v>
      </c>
      <c r="T12" s="12" t="str">
        <f t="shared" si="6"/>
        <v>hits</v>
      </c>
      <c r="V12" s="34">
        <v>1.5646727090000001</v>
      </c>
      <c r="W12" s="35">
        <v>7.663413502</v>
      </c>
      <c r="X12" s="36">
        <v>10.409997702</v>
      </c>
      <c r="Y12" s="37">
        <v>16.405825138000001</v>
      </c>
      <c r="Z12" s="41">
        <v>1.685465276</v>
      </c>
    </row>
    <row r="13" spans="1:26" ht="15.75" x14ac:dyDescent="0.25">
      <c r="A13" s="10">
        <v>11</v>
      </c>
      <c r="C13" s="35">
        <v>9.2331173420000003E-3</v>
      </c>
      <c r="D13" s="34">
        <v>9.7086906000000001E-2</v>
      </c>
      <c r="E13" s="37">
        <v>0.557434082</v>
      </c>
      <c r="F13" s="41">
        <v>0.37865436099999999</v>
      </c>
      <c r="G13" s="40">
        <v>2.913842201</v>
      </c>
      <c r="I13" s="10">
        <v>11</v>
      </c>
      <c r="J13" s="39" t="s">
        <v>68</v>
      </c>
      <c r="K13" s="11" t="str">
        <f t="shared" si="0"/>
        <v>YA</v>
      </c>
      <c r="L13" s="11" t="str">
        <f t="shared" si="1"/>
        <v>YA</v>
      </c>
      <c r="M13" s="11" t="str">
        <f t="shared" si="1"/>
        <v>YA</v>
      </c>
      <c r="N13" s="11" t="str">
        <f t="shared" si="1"/>
        <v>YA</v>
      </c>
      <c r="O13" s="11" t="str">
        <f t="shared" si="1"/>
        <v>YA</v>
      </c>
      <c r="P13" s="12" t="str">
        <f t="shared" si="2"/>
        <v>hits</v>
      </c>
      <c r="Q13" s="13" t="str">
        <f t="shared" si="3"/>
        <v>hits</v>
      </c>
      <c r="R13" s="13" t="str">
        <f t="shared" si="4"/>
        <v>hits</v>
      </c>
      <c r="S13" s="12" t="str">
        <f t="shared" si="5"/>
        <v>hits</v>
      </c>
      <c r="T13" s="12" t="str">
        <f t="shared" si="6"/>
        <v>hits</v>
      </c>
      <c r="V13" s="34">
        <v>3.0970869059999999</v>
      </c>
      <c r="W13" s="35">
        <v>3.2331173419999999</v>
      </c>
      <c r="X13" s="40">
        <v>2.913842201</v>
      </c>
      <c r="Y13" s="37">
        <v>2.5574340819999999</v>
      </c>
      <c r="Z13" s="41">
        <v>1.3786543609999999</v>
      </c>
    </row>
    <row r="14" spans="1:26" ht="15.75" x14ac:dyDescent="0.25">
      <c r="A14" s="52">
        <v>12</v>
      </c>
      <c r="B14" s="52">
        <v>7.5</v>
      </c>
      <c r="C14" s="35"/>
      <c r="D14" s="34"/>
      <c r="E14" s="37"/>
      <c r="F14" s="55"/>
      <c r="G14" s="36"/>
      <c r="I14" s="10">
        <v>12</v>
      </c>
      <c r="J14" s="39" t="s">
        <v>68</v>
      </c>
      <c r="K14" s="11" t="str">
        <f t="shared" si="0"/>
        <v>TIDAK</v>
      </c>
      <c r="L14" s="11" t="str">
        <f t="shared" si="1"/>
        <v>TIDAK</v>
      </c>
      <c r="M14" s="11" t="str">
        <f t="shared" si="1"/>
        <v>TIDAK</v>
      </c>
      <c r="N14" s="11" t="str">
        <f t="shared" si="1"/>
        <v>TIDAK</v>
      </c>
      <c r="O14" s="11" t="str">
        <f t="shared" si="1"/>
        <v>TIDAK</v>
      </c>
      <c r="P14" s="12" t="str">
        <f t="shared" si="2"/>
        <v>misses</v>
      </c>
      <c r="Q14" s="13" t="str">
        <f t="shared" si="3"/>
        <v>misses</v>
      </c>
      <c r="R14" s="13" t="str">
        <f t="shared" si="4"/>
        <v>misses</v>
      </c>
      <c r="S14" s="12" t="str">
        <f t="shared" si="5"/>
        <v>misses</v>
      </c>
      <c r="T14" s="12" t="str">
        <f t="shared" si="6"/>
        <v>misses</v>
      </c>
      <c r="V14" s="34">
        <v>0.57700061800000002</v>
      </c>
      <c r="W14" s="35">
        <v>0.40167617799999999</v>
      </c>
      <c r="X14" s="36">
        <v>0.45501899699999998</v>
      </c>
      <c r="Y14" s="37">
        <v>2.526925087</v>
      </c>
      <c r="Z14" s="41">
        <v>3.1193673610000001</v>
      </c>
    </row>
    <row r="15" spans="1:26" ht="31.5" x14ac:dyDescent="0.25">
      <c r="A15" s="10">
        <v>13</v>
      </c>
      <c r="C15" s="35"/>
      <c r="D15" s="34"/>
      <c r="E15" s="37"/>
      <c r="F15" s="38"/>
      <c r="G15" s="36"/>
      <c r="I15" s="10">
        <v>13</v>
      </c>
      <c r="J15" s="39"/>
      <c r="K15" s="11" t="str">
        <f t="shared" si="0"/>
        <v>TIDAK</v>
      </c>
      <c r="L15" s="11" t="str">
        <f t="shared" si="1"/>
        <v>TIDAK</v>
      </c>
      <c r="M15" s="11" t="str">
        <f t="shared" si="1"/>
        <v>TIDAK</v>
      </c>
      <c r="N15" s="11" t="str">
        <f t="shared" si="1"/>
        <v>TIDAK</v>
      </c>
      <c r="O15" s="11" t="str">
        <f t="shared" si="1"/>
        <v>TIDAK</v>
      </c>
      <c r="P15" s="12" t="str">
        <f t="shared" si="2"/>
        <v>correct negatives</v>
      </c>
      <c r="Q15" s="13" t="str">
        <f t="shared" si="3"/>
        <v>correct negatives</v>
      </c>
      <c r="R15" s="13" t="str">
        <f t="shared" si="4"/>
        <v>correct negatives</v>
      </c>
      <c r="S15" s="12" t="str">
        <f t="shared" si="5"/>
        <v>correct negatives</v>
      </c>
      <c r="T15" s="12" t="str">
        <f t="shared" si="6"/>
        <v>correct negatives</v>
      </c>
      <c r="V15" s="34">
        <v>8.6793899999999993E-2</v>
      </c>
      <c r="W15" s="35">
        <v>2.1958608630000001</v>
      </c>
      <c r="X15" s="36">
        <v>1.8561820979999999</v>
      </c>
      <c r="Y15" s="37">
        <v>2.2902278900000002</v>
      </c>
      <c r="Z15" s="38">
        <v>6.2426002030000003</v>
      </c>
    </row>
    <row r="16" spans="1:26" ht="31.5" x14ac:dyDescent="0.25">
      <c r="A16" s="10">
        <v>14</v>
      </c>
      <c r="C16" s="35"/>
      <c r="D16" s="34"/>
      <c r="E16" s="37"/>
      <c r="F16" s="38"/>
      <c r="G16" s="40"/>
      <c r="I16" s="10">
        <v>14</v>
      </c>
      <c r="J16" s="39"/>
      <c r="K16" s="11" t="str">
        <f t="shared" si="0"/>
        <v>TIDAK</v>
      </c>
      <c r="L16" s="11" t="str">
        <f t="shared" si="1"/>
        <v>TIDAK</v>
      </c>
      <c r="M16" s="11" t="str">
        <f t="shared" si="1"/>
        <v>TIDAK</v>
      </c>
      <c r="N16" s="11" t="str">
        <f t="shared" si="1"/>
        <v>TIDAK</v>
      </c>
      <c r="O16" s="11" t="str">
        <f t="shared" si="1"/>
        <v>TIDAK</v>
      </c>
      <c r="P16" s="12" t="str">
        <f t="shared" si="2"/>
        <v>correct negatives</v>
      </c>
      <c r="Q16" s="13" t="str">
        <f t="shared" si="3"/>
        <v>correct negatives</v>
      </c>
      <c r="R16" s="13" t="str">
        <f t="shared" si="4"/>
        <v>correct negatives</v>
      </c>
      <c r="S16" s="12" t="str">
        <f t="shared" si="5"/>
        <v>correct negatives</v>
      </c>
      <c r="T16" s="12" t="str">
        <f t="shared" si="6"/>
        <v>correct negatives</v>
      </c>
      <c r="V16" s="34">
        <v>9.8635674000000007E-2</v>
      </c>
      <c r="W16" s="35">
        <v>0.50166893000000001</v>
      </c>
      <c r="X16" s="40">
        <v>0.39110279100000001</v>
      </c>
      <c r="Y16" s="37">
        <v>0.11655330699999999</v>
      </c>
      <c r="Z16" s="38">
        <v>2.2862401010000002</v>
      </c>
    </row>
    <row r="17" spans="1:26" ht="31.5" x14ac:dyDescent="0.25">
      <c r="A17" s="52">
        <v>15</v>
      </c>
      <c r="B17" s="52"/>
      <c r="C17" s="35"/>
      <c r="D17" s="34"/>
      <c r="E17" s="37"/>
      <c r="F17" s="38"/>
      <c r="G17" s="36"/>
      <c r="I17" s="10">
        <v>15</v>
      </c>
      <c r="J17" s="39"/>
      <c r="K17" s="11" t="str">
        <f t="shared" si="0"/>
        <v>TIDAK</v>
      </c>
      <c r="L17" s="11" t="str">
        <f t="shared" si="1"/>
        <v>TIDAK</v>
      </c>
      <c r="M17" s="11" t="str">
        <f t="shared" si="1"/>
        <v>TIDAK</v>
      </c>
      <c r="N17" s="11" t="str">
        <f t="shared" si="1"/>
        <v>TIDAK</v>
      </c>
      <c r="O17" s="11" t="str">
        <f t="shared" si="1"/>
        <v>TIDAK</v>
      </c>
      <c r="P17" s="12" t="str">
        <f t="shared" si="2"/>
        <v>correct negatives</v>
      </c>
      <c r="Q17" s="13" t="str">
        <f t="shared" si="3"/>
        <v>correct negatives</v>
      </c>
      <c r="R17" s="13" t="str">
        <f t="shared" si="4"/>
        <v>correct negatives</v>
      </c>
      <c r="S17" s="12" t="str">
        <f t="shared" si="5"/>
        <v>correct negatives</v>
      </c>
      <c r="T17" s="12" t="str">
        <f t="shared" si="6"/>
        <v>correct negatives</v>
      </c>
      <c r="V17" s="34">
        <v>0.88792800900000002</v>
      </c>
      <c r="W17" s="35">
        <v>1.7361183170000001</v>
      </c>
      <c r="X17" s="36">
        <v>1.650259972</v>
      </c>
      <c r="Y17" s="37">
        <v>8.1253049999999993E-3</v>
      </c>
      <c r="Z17" s="38">
        <v>0.40018176999999999</v>
      </c>
    </row>
    <row r="18" spans="1:26" ht="31.5" x14ac:dyDescent="0.25">
      <c r="A18" s="10">
        <v>16</v>
      </c>
      <c r="C18" s="35"/>
      <c r="D18" s="34"/>
      <c r="E18" s="37"/>
      <c r="F18" s="38"/>
      <c r="G18" s="36"/>
      <c r="I18" s="10">
        <v>16</v>
      </c>
      <c r="J18" s="39"/>
      <c r="K18" s="11" t="str">
        <f t="shared" si="0"/>
        <v>TIDAK</v>
      </c>
      <c r="L18" s="11" t="str">
        <f t="shared" si="1"/>
        <v>TIDAK</v>
      </c>
      <c r="M18" s="11" t="str">
        <f t="shared" si="1"/>
        <v>TIDAK</v>
      </c>
      <c r="N18" s="11" t="str">
        <f t="shared" si="1"/>
        <v>TIDAK</v>
      </c>
      <c r="O18" s="11" t="str">
        <f t="shared" si="1"/>
        <v>TIDAK</v>
      </c>
      <c r="P18" s="12" t="str">
        <f t="shared" si="2"/>
        <v>correct negatives</v>
      </c>
      <c r="Q18" s="13" t="str">
        <f t="shared" si="3"/>
        <v>correct negatives</v>
      </c>
      <c r="R18" s="13" t="str">
        <f t="shared" si="4"/>
        <v>correct negatives</v>
      </c>
      <c r="S18" s="12" t="str">
        <f t="shared" si="5"/>
        <v>correct negatives</v>
      </c>
      <c r="T18" s="12" t="str">
        <f t="shared" si="6"/>
        <v>correct negatives</v>
      </c>
      <c r="V18" s="34">
        <v>0.65256404899999998</v>
      </c>
      <c r="W18" s="35">
        <v>7.2504997000000002E-2</v>
      </c>
      <c r="X18" s="36">
        <v>4.666328E-3</v>
      </c>
      <c r="Y18" s="37">
        <v>1.173038483</v>
      </c>
      <c r="Z18" s="38">
        <v>2.5888638500000001</v>
      </c>
    </row>
    <row r="19" spans="1:26" ht="31.5" x14ac:dyDescent="0.25">
      <c r="A19" s="10">
        <v>17</v>
      </c>
      <c r="C19" s="35"/>
      <c r="D19" s="34"/>
      <c r="E19" s="37"/>
      <c r="F19" s="38"/>
      <c r="G19" s="36"/>
      <c r="I19" s="10">
        <v>17</v>
      </c>
      <c r="J19" s="39"/>
      <c r="K19" s="11" t="str">
        <f t="shared" si="0"/>
        <v>TIDAK</v>
      </c>
      <c r="L19" s="11" t="str">
        <f t="shared" ref="L19:O26" si="7">IF(D19=0,"TIDAK","YA")</f>
        <v>TIDAK</v>
      </c>
      <c r="M19" s="11" t="str">
        <f t="shared" si="7"/>
        <v>TIDAK</v>
      </c>
      <c r="N19" s="11" t="str">
        <f t="shared" si="7"/>
        <v>TIDAK</v>
      </c>
      <c r="O19" s="11" t="str">
        <f t="shared" si="7"/>
        <v>TIDAK</v>
      </c>
      <c r="P19" s="12" t="str">
        <f t="shared" si="2"/>
        <v>correct negatives</v>
      </c>
      <c r="Q19" s="13" t="str">
        <f t="shared" si="3"/>
        <v>correct negatives</v>
      </c>
      <c r="R19" s="13" t="str">
        <f t="shared" si="4"/>
        <v>correct negatives</v>
      </c>
      <c r="S19" s="12" t="str">
        <f t="shared" si="5"/>
        <v>correct negatives</v>
      </c>
      <c r="T19" s="12" t="str">
        <f t="shared" si="6"/>
        <v>correct negatives</v>
      </c>
      <c r="V19" s="34">
        <v>0.32056570099999998</v>
      </c>
      <c r="W19" s="35">
        <v>0.357422829</v>
      </c>
      <c r="X19" s="36">
        <v>0.24616432199999999</v>
      </c>
      <c r="Y19" s="37">
        <v>0.979642868</v>
      </c>
      <c r="Z19" s="38">
        <v>2.2874193190000001</v>
      </c>
    </row>
    <row r="20" spans="1:26" ht="31.5" x14ac:dyDescent="0.25">
      <c r="A20" s="52">
        <v>18</v>
      </c>
      <c r="B20" s="52"/>
      <c r="C20" s="35"/>
      <c r="D20" s="34"/>
      <c r="E20" s="37"/>
      <c r="F20" s="38"/>
      <c r="G20" s="36"/>
      <c r="I20" s="10">
        <v>18</v>
      </c>
      <c r="J20" s="39"/>
      <c r="K20" s="11" t="str">
        <f t="shared" si="0"/>
        <v>TIDAK</v>
      </c>
      <c r="L20" s="11" t="str">
        <f t="shared" si="7"/>
        <v>TIDAK</v>
      </c>
      <c r="M20" s="11" t="str">
        <f t="shared" si="7"/>
        <v>TIDAK</v>
      </c>
      <c r="N20" s="11" t="str">
        <f t="shared" si="7"/>
        <v>TIDAK</v>
      </c>
      <c r="O20" s="11" t="str">
        <f t="shared" si="7"/>
        <v>TIDAK</v>
      </c>
      <c r="P20" s="12" t="str">
        <f t="shared" si="2"/>
        <v>correct negatives</v>
      </c>
      <c r="Q20" s="13" t="str">
        <f t="shared" si="3"/>
        <v>correct negatives</v>
      </c>
      <c r="R20" s="13" t="str">
        <f t="shared" si="4"/>
        <v>correct negatives</v>
      </c>
      <c r="S20" s="12" t="str">
        <f t="shared" si="5"/>
        <v>correct negatives</v>
      </c>
      <c r="T20" s="12" t="str">
        <f t="shared" si="6"/>
        <v>correct negatives</v>
      </c>
      <c r="V20" s="34">
        <v>1.6415514950000001</v>
      </c>
      <c r="W20" s="35">
        <v>2.5262829999999998E-3</v>
      </c>
      <c r="X20" s="36">
        <v>2.3472423550000001</v>
      </c>
      <c r="Y20" s="37">
        <v>2.9050159450000002</v>
      </c>
      <c r="Z20" s="38">
        <v>2.6875672339999999</v>
      </c>
    </row>
    <row r="21" spans="1:26" ht="31.5" x14ac:dyDescent="0.25">
      <c r="A21" s="10">
        <v>19</v>
      </c>
      <c r="C21" s="35"/>
      <c r="D21" s="34"/>
      <c r="E21" s="37"/>
      <c r="F21" s="38"/>
      <c r="G21" s="36"/>
      <c r="I21" s="10">
        <v>19</v>
      </c>
      <c r="J21" s="39"/>
      <c r="K21" s="11" t="str">
        <f t="shared" si="0"/>
        <v>TIDAK</v>
      </c>
      <c r="L21" s="11" t="str">
        <f t="shared" si="7"/>
        <v>TIDAK</v>
      </c>
      <c r="M21" s="11" t="str">
        <f t="shared" si="7"/>
        <v>TIDAK</v>
      </c>
      <c r="N21" s="11" t="str">
        <f t="shared" si="7"/>
        <v>TIDAK</v>
      </c>
      <c r="O21" s="11" t="str">
        <f t="shared" si="7"/>
        <v>TIDAK</v>
      </c>
      <c r="P21" s="12" t="str">
        <f t="shared" si="2"/>
        <v>correct negatives</v>
      </c>
      <c r="Q21" s="13" t="str">
        <f t="shared" si="3"/>
        <v>correct negatives</v>
      </c>
      <c r="R21" s="13" t="str">
        <f t="shared" si="4"/>
        <v>correct negatives</v>
      </c>
      <c r="S21" s="12" t="str">
        <f t="shared" si="5"/>
        <v>correct negatives</v>
      </c>
      <c r="T21" s="12" t="str">
        <f t="shared" si="6"/>
        <v>correct negatives</v>
      </c>
      <c r="V21" s="34">
        <v>3.0037217140000001</v>
      </c>
      <c r="W21" s="35">
        <v>0.74516963999999997</v>
      </c>
      <c r="X21" s="36">
        <v>3.7793769840000002</v>
      </c>
      <c r="Y21" s="37">
        <v>2.952579498</v>
      </c>
      <c r="Z21" s="38">
        <v>1.507800579</v>
      </c>
    </row>
    <row r="22" spans="1:26" ht="31.5" x14ac:dyDescent="0.25">
      <c r="A22" s="10">
        <v>20</v>
      </c>
      <c r="C22" s="35"/>
      <c r="D22" s="34"/>
      <c r="E22" s="37"/>
      <c r="F22" s="38"/>
      <c r="G22" s="36"/>
      <c r="I22" s="10">
        <v>20</v>
      </c>
      <c r="J22" s="39"/>
      <c r="K22" s="11" t="str">
        <f t="shared" si="0"/>
        <v>TIDAK</v>
      </c>
      <c r="L22" s="11" t="str">
        <f t="shared" si="7"/>
        <v>TIDAK</v>
      </c>
      <c r="M22" s="11" t="str">
        <f t="shared" si="7"/>
        <v>TIDAK</v>
      </c>
      <c r="N22" s="11" t="str">
        <f t="shared" si="7"/>
        <v>TIDAK</v>
      </c>
      <c r="O22" s="11" t="str">
        <f t="shared" si="7"/>
        <v>TIDAK</v>
      </c>
      <c r="P22" s="12" t="str">
        <f t="shared" si="2"/>
        <v>correct negatives</v>
      </c>
      <c r="Q22" s="13" t="str">
        <f t="shared" si="3"/>
        <v>correct negatives</v>
      </c>
      <c r="R22" s="13" t="str">
        <f t="shared" si="4"/>
        <v>correct negatives</v>
      </c>
      <c r="S22" s="12" t="str">
        <f t="shared" si="5"/>
        <v>correct negatives</v>
      </c>
      <c r="T22" s="12" t="str">
        <f t="shared" si="6"/>
        <v>correct negatives</v>
      </c>
      <c r="V22" s="34">
        <v>2.2879152299999999</v>
      </c>
      <c r="W22" s="35">
        <v>1.5874061580000001</v>
      </c>
      <c r="X22" s="36">
        <v>4.6731462480000001</v>
      </c>
      <c r="Y22" s="37">
        <v>1.276071548</v>
      </c>
      <c r="Z22" s="38">
        <v>0.48750734299999998</v>
      </c>
    </row>
    <row r="23" spans="1:26" ht="31.5" x14ac:dyDescent="0.25">
      <c r="A23" s="52">
        <v>21</v>
      </c>
      <c r="B23" s="52"/>
      <c r="C23" s="35"/>
      <c r="D23" s="34"/>
      <c r="E23" s="37"/>
      <c r="F23" s="38"/>
      <c r="G23" s="36"/>
      <c r="I23" s="10">
        <v>21</v>
      </c>
      <c r="J23" s="39"/>
      <c r="K23" s="11" t="str">
        <f t="shared" si="0"/>
        <v>TIDAK</v>
      </c>
      <c r="L23" s="11" t="str">
        <f t="shared" si="7"/>
        <v>TIDAK</v>
      </c>
      <c r="M23" s="11" t="str">
        <f t="shared" si="7"/>
        <v>TIDAK</v>
      </c>
      <c r="N23" s="11" t="str">
        <f t="shared" si="7"/>
        <v>TIDAK</v>
      </c>
      <c r="O23" s="11" t="str">
        <f t="shared" si="7"/>
        <v>TIDAK</v>
      </c>
      <c r="P23" s="12" t="str">
        <f t="shared" si="2"/>
        <v>correct negatives</v>
      </c>
      <c r="Q23" s="13" t="str">
        <f t="shared" si="3"/>
        <v>correct negatives</v>
      </c>
      <c r="R23" s="13" t="str">
        <f t="shared" si="4"/>
        <v>correct negatives</v>
      </c>
      <c r="S23" s="12" t="str">
        <f t="shared" si="5"/>
        <v>correct negatives</v>
      </c>
      <c r="T23" s="12" t="str">
        <f t="shared" si="6"/>
        <v>correct negatives</v>
      </c>
      <c r="V23" s="34">
        <v>3.2280421260000001</v>
      </c>
      <c r="W23" s="35">
        <v>0.21603059799999999</v>
      </c>
      <c r="X23" s="36">
        <v>4.9307146069999996</v>
      </c>
      <c r="Y23" s="37">
        <v>1.9845218659999999</v>
      </c>
      <c r="Z23" s="38">
        <v>1.8509511949999999</v>
      </c>
    </row>
    <row r="24" spans="1:26" ht="31.5" x14ac:dyDescent="0.25">
      <c r="A24" s="10">
        <v>22</v>
      </c>
      <c r="C24" s="35"/>
      <c r="D24" s="34"/>
      <c r="E24" s="37"/>
      <c r="F24" s="38"/>
      <c r="G24" s="36"/>
      <c r="I24" s="10">
        <v>22</v>
      </c>
      <c r="J24" s="39"/>
      <c r="K24" s="11" t="str">
        <f t="shared" si="0"/>
        <v>TIDAK</v>
      </c>
      <c r="L24" s="11" t="str">
        <f t="shared" si="7"/>
        <v>TIDAK</v>
      </c>
      <c r="M24" s="11" t="str">
        <f t="shared" si="7"/>
        <v>TIDAK</v>
      </c>
      <c r="N24" s="11" t="str">
        <f t="shared" si="7"/>
        <v>TIDAK</v>
      </c>
      <c r="O24" s="11" t="str">
        <f t="shared" si="7"/>
        <v>TIDAK</v>
      </c>
      <c r="P24" s="12" t="str">
        <f t="shared" si="2"/>
        <v>correct negatives</v>
      </c>
      <c r="Q24" s="13" t="str">
        <f t="shared" si="3"/>
        <v>correct negatives</v>
      </c>
      <c r="R24" s="13" t="str">
        <f t="shared" si="4"/>
        <v>correct negatives</v>
      </c>
      <c r="S24" s="12" t="str">
        <f t="shared" si="5"/>
        <v>correct negatives</v>
      </c>
      <c r="T24" s="12" t="str">
        <f t="shared" si="6"/>
        <v>correct negatives</v>
      </c>
      <c r="V24" s="34">
        <v>3.7731828690000002</v>
      </c>
      <c r="W24" s="35">
        <v>0.53965473200000003</v>
      </c>
      <c r="X24" s="36">
        <v>3.491150856</v>
      </c>
      <c r="Y24" s="37">
        <v>2.048433304</v>
      </c>
      <c r="Z24" s="38">
        <v>2.9979434010000001</v>
      </c>
    </row>
    <row r="25" spans="1:26" ht="31.5" x14ac:dyDescent="0.25">
      <c r="A25" s="10">
        <v>23</v>
      </c>
      <c r="C25" s="35"/>
      <c r="D25" s="34"/>
      <c r="E25" s="37"/>
      <c r="F25" s="38"/>
      <c r="G25" s="36"/>
      <c r="I25" s="10">
        <v>23</v>
      </c>
      <c r="J25" s="39"/>
      <c r="K25" s="11" t="str">
        <f t="shared" si="0"/>
        <v>TIDAK</v>
      </c>
      <c r="L25" s="11" t="str">
        <f t="shared" si="7"/>
        <v>TIDAK</v>
      </c>
      <c r="M25" s="11" t="str">
        <f t="shared" si="7"/>
        <v>TIDAK</v>
      </c>
      <c r="N25" s="11" t="str">
        <f t="shared" si="7"/>
        <v>TIDAK</v>
      </c>
      <c r="O25" s="11" t="str">
        <f t="shared" si="7"/>
        <v>TIDAK</v>
      </c>
      <c r="P25" s="12" t="str">
        <f t="shared" si="2"/>
        <v>correct negatives</v>
      </c>
      <c r="Q25" s="13" t="str">
        <f t="shared" si="3"/>
        <v>correct negatives</v>
      </c>
      <c r="R25" s="13" t="str">
        <f t="shared" si="4"/>
        <v>correct negatives</v>
      </c>
      <c r="S25" s="12" t="str">
        <f t="shared" si="5"/>
        <v>correct negatives</v>
      </c>
      <c r="T25" s="12" t="str">
        <f t="shared" si="6"/>
        <v>correct negatives</v>
      </c>
      <c r="V25" s="34">
        <v>1.6549892429999999</v>
      </c>
      <c r="W25" s="35">
        <v>0.25048446699999999</v>
      </c>
      <c r="X25" s="36">
        <v>0.64850235000000001</v>
      </c>
      <c r="Y25" s="37">
        <v>1.811588287</v>
      </c>
      <c r="Z25" s="38">
        <v>2.824896812</v>
      </c>
    </row>
    <row r="26" spans="1:26" ht="31.5" x14ac:dyDescent="0.25">
      <c r="A26" s="52">
        <v>24</v>
      </c>
      <c r="B26" s="52"/>
      <c r="C26" s="35"/>
      <c r="D26" s="34"/>
      <c r="E26" s="37"/>
      <c r="F26" s="38"/>
      <c r="G26" s="36"/>
      <c r="I26" s="10">
        <v>24</v>
      </c>
      <c r="J26" s="39"/>
      <c r="K26" s="11" t="str">
        <f t="shared" si="0"/>
        <v>TIDAK</v>
      </c>
      <c r="L26" s="11" t="str">
        <f t="shared" si="7"/>
        <v>TIDAK</v>
      </c>
      <c r="M26" s="11" t="str">
        <f t="shared" si="7"/>
        <v>TIDAK</v>
      </c>
      <c r="N26" s="11" t="str">
        <f t="shared" si="7"/>
        <v>TIDAK</v>
      </c>
      <c r="O26" s="11" t="str">
        <f t="shared" si="7"/>
        <v>TIDAK</v>
      </c>
      <c r="P26" s="12" t="str">
        <f t="shared" si="2"/>
        <v>correct negatives</v>
      </c>
      <c r="Q26" s="13" t="str">
        <f t="shared" si="3"/>
        <v>correct negatives</v>
      </c>
      <c r="R26" s="13" t="str">
        <f t="shared" si="4"/>
        <v>correct negatives</v>
      </c>
      <c r="S26" s="12" t="str">
        <f t="shared" si="5"/>
        <v>correct negatives</v>
      </c>
      <c r="T26" s="12" t="str">
        <f t="shared" si="6"/>
        <v>correct negatives</v>
      </c>
      <c r="V26" s="34">
        <v>1.1215543750000001</v>
      </c>
      <c r="W26" s="35">
        <v>5.3818225999999997E-2</v>
      </c>
      <c r="X26" s="36">
        <v>0.35043239599999998</v>
      </c>
      <c r="Y26" s="37">
        <v>1.2167148590000001</v>
      </c>
      <c r="Z26" s="38">
        <v>1.325374603</v>
      </c>
    </row>
    <row r="27" spans="1:26" x14ac:dyDescent="0.25">
      <c r="B27" s="2">
        <f t="shared" ref="B27:G27" si="8">SUM(B3:B26)</f>
        <v>54.6</v>
      </c>
      <c r="C27" s="2">
        <f t="shared" si="8"/>
        <v>1.6458834490881999</v>
      </c>
      <c r="D27" s="2">
        <f t="shared" si="8"/>
        <v>12.700904711999998</v>
      </c>
      <c r="E27" s="2">
        <f t="shared" si="8"/>
        <v>1.5607033185299999</v>
      </c>
      <c r="F27" s="2">
        <f t="shared" si="8"/>
        <v>1.9136644292729998</v>
      </c>
      <c r="G27" s="2">
        <f t="shared" si="8"/>
        <v>29.920555467</v>
      </c>
      <c r="I27" s="20"/>
      <c r="O27" s="11"/>
    </row>
    <row r="28" spans="1:26" x14ac:dyDescent="0.25">
      <c r="B28" s="21"/>
      <c r="C28" s="21">
        <v>1.9353818890000001</v>
      </c>
      <c r="D28" s="21">
        <v>19.515999999999998</v>
      </c>
      <c r="E28" s="10">
        <v>1.8260000000000001</v>
      </c>
      <c r="F28" s="21">
        <v>1.69912529</v>
      </c>
      <c r="G28" s="21">
        <v>29.217182159</v>
      </c>
      <c r="H28" s="46"/>
      <c r="J28" s="26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6" x14ac:dyDescent="0.25">
      <c r="B29" s="21"/>
      <c r="C29" s="21"/>
      <c r="D29" s="21"/>
      <c r="F29" s="21"/>
      <c r="G29" s="21"/>
      <c r="H29" s="46"/>
      <c r="J29" s="25" t="s">
        <v>35</v>
      </c>
      <c r="K29" s="26">
        <f>COUNTIF(P3:P14,"hits")</f>
        <v>4</v>
      </c>
      <c r="L29" s="26">
        <f>COUNTIF(Q3:Q14,"hits")</f>
        <v>4</v>
      </c>
      <c r="M29" s="26">
        <f>COUNTIF(R3:R14,"hits")</f>
        <v>4</v>
      </c>
      <c r="N29" s="26">
        <f>COUNTIF(S3:S14,"hits")</f>
        <v>4</v>
      </c>
      <c r="O29" s="26">
        <f>COUNTIF(T3:T14,"hits")</f>
        <v>4</v>
      </c>
      <c r="P29" s="27" t="s">
        <v>36</v>
      </c>
      <c r="Q29" s="26">
        <f>(K29+K32)/K33</f>
        <v>0.5</v>
      </c>
      <c r="R29" s="26">
        <f>(L29+L32)/L33</f>
        <v>0.83333333333333337</v>
      </c>
      <c r="S29" s="26">
        <f>(M29+M32)/M33</f>
        <v>0.58333333333333337</v>
      </c>
      <c r="T29" s="26">
        <f>(N29+N32)/N33</f>
        <v>0.5</v>
      </c>
      <c r="U29" s="26">
        <f>(O29+O32)/O33</f>
        <v>0.66666666666666663</v>
      </c>
    </row>
    <row r="30" spans="1:26" x14ac:dyDescent="0.25">
      <c r="B30" s="21"/>
      <c r="C30" s="21"/>
      <c r="D30" s="21"/>
      <c r="F30" s="21"/>
      <c r="G30" s="21"/>
      <c r="H30" s="48"/>
      <c r="J30" s="25" t="s">
        <v>37</v>
      </c>
      <c r="K30" s="26">
        <f>COUNTIF(P3:P14,"misses")</f>
        <v>1</v>
      </c>
      <c r="L30" s="26">
        <f>COUNTIF(Q3:Q14,"misses")</f>
        <v>1</v>
      </c>
      <c r="M30" s="26">
        <f>COUNTIF(R3:R14,"misses")</f>
        <v>1</v>
      </c>
      <c r="N30" s="26">
        <f>COUNTIF(S3:S14,"misses")</f>
        <v>1</v>
      </c>
      <c r="O30" s="26">
        <f>COUNTIF(T3:T14,"misses")</f>
        <v>1</v>
      </c>
      <c r="P30" s="27" t="s">
        <v>38</v>
      </c>
      <c r="Q30" s="26">
        <f>K29/(K30+K29)</f>
        <v>0.8</v>
      </c>
      <c r="R30" s="26">
        <f>L29/(L30+L29)</f>
        <v>0.8</v>
      </c>
      <c r="S30" s="26">
        <f>M29/(M30+M29)</f>
        <v>0.8</v>
      </c>
      <c r="T30" s="26">
        <f>N29/(N30+N29)</f>
        <v>0.8</v>
      </c>
      <c r="U30" s="26">
        <f>O29/(O30+O29)</f>
        <v>0.8</v>
      </c>
    </row>
    <row r="31" spans="1:26" x14ac:dyDescent="0.25">
      <c r="J31" s="25" t="s">
        <v>39</v>
      </c>
      <c r="K31" s="26">
        <f>COUNTIF(P3:P14,"false alarm")</f>
        <v>5</v>
      </c>
      <c r="L31" s="26">
        <f>COUNTIF(Q3:Q14,"false alarm")</f>
        <v>1</v>
      </c>
      <c r="M31" s="26">
        <f>COUNTIF(R3:R14,"false alarm")</f>
        <v>4</v>
      </c>
      <c r="N31" s="26">
        <f>COUNTIF(S3:S14,"false alarm")</f>
        <v>5</v>
      </c>
      <c r="O31" s="26">
        <f>COUNTIF(T3:T14,"false alarm")</f>
        <v>3</v>
      </c>
      <c r="P31" s="27" t="s">
        <v>40</v>
      </c>
      <c r="Q31" s="26">
        <f>K31/(K29+K31)</f>
        <v>0.55555555555555558</v>
      </c>
      <c r="R31" s="26">
        <f>L31/(L29+L31)</f>
        <v>0.2</v>
      </c>
      <c r="S31" s="26">
        <f>M31/(M29+M31)</f>
        <v>0.5</v>
      </c>
      <c r="T31" s="26">
        <f>N31/(N29+N31)</f>
        <v>0.55555555555555558</v>
      </c>
      <c r="U31" s="26">
        <f>O31/(O29+O31)</f>
        <v>0.42857142857142855</v>
      </c>
    </row>
    <row r="32" spans="1:26" x14ac:dyDescent="0.25">
      <c r="J32" s="25" t="s">
        <v>41</v>
      </c>
      <c r="K32" s="26">
        <f>COUNTIF(P3:P14,"correct negatives")</f>
        <v>2</v>
      </c>
      <c r="L32" s="26">
        <f>COUNTIF(Q3:Q14,"correct negatives")</f>
        <v>6</v>
      </c>
      <c r="M32" s="26">
        <f>COUNTIF(R3:R14,"correct negatives")</f>
        <v>3</v>
      </c>
      <c r="N32" s="26">
        <f>COUNTIF(S3:S14,"correct negatives")</f>
        <v>2</v>
      </c>
      <c r="O32" s="26">
        <f>COUNTIF(T3:T14,"correct negatives")</f>
        <v>4</v>
      </c>
    </row>
    <row r="33" spans="1:15" x14ac:dyDescent="0.25">
      <c r="I33" s="28"/>
      <c r="J33" s="25" t="s">
        <v>42</v>
      </c>
      <c r="K33" s="28">
        <f>SUM(K29:K32)</f>
        <v>12</v>
      </c>
      <c r="L33" s="28">
        <f>SUM(L29:L32)</f>
        <v>12</v>
      </c>
      <c r="M33" s="28">
        <f>SUM(M29:M32)</f>
        <v>12</v>
      </c>
      <c r="N33" s="28">
        <f>SUM(N29:N32)</f>
        <v>12</v>
      </c>
      <c r="O33" s="28">
        <f>SUM(O29:O32)</f>
        <v>12</v>
      </c>
    </row>
    <row r="34" spans="1:15" x14ac:dyDescent="0.25">
      <c r="I34" s="28"/>
      <c r="K34" s="28"/>
      <c r="M34" s="28"/>
    </row>
    <row r="35" spans="1:15" x14ac:dyDescent="0.25">
      <c r="A35" s="10" t="s">
        <v>43</v>
      </c>
      <c r="I35" s="28" t="s">
        <v>44</v>
      </c>
      <c r="K35" s="28"/>
      <c r="M35" s="28"/>
    </row>
    <row r="36" spans="1:15" x14ac:dyDescent="0.25">
      <c r="A36" s="29" t="s">
        <v>2</v>
      </c>
      <c r="B36" s="10" t="s">
        <v>3</v>
      </c>
      <c r="C36" s="10" t="s">
        <v>4</v>
      </c>
      <c r="D36" s="10" t="s">
        <v>5</v>
      </c>
      <c r="E36" s="10" t="s">
        <v>6</v>
      </c>
      <c r="F36" s="1" t="s">
        <v>7</v>
      </c>
      <c r="G36" s="10" t="s">
        <v>8</v>
      </c>
      <c r="I36" s="28"/>
      <c r="K36" s="28"/>
      <c r="M36" s="28"/>
    </row>
    <row r="37" spans="1:15" x14ac:dyDescent="0.25">
      <c r="A37" s="30" t="s">
        <v>45</v>
      </c>
      <c r="B37" s="10">
        <f t="shared" ref="B37:G37" si="9">SUM(B3:B5)</f>
        <v>0</v>
      </c>
      <c r="C37" s="10">
        <f t="shared" si="9"/>
        <v>1.0214146199999999E-4</v>
      </c>
      <c r="D37" s="10">
        <f t="shared" si="9"/>
        <v>0</v>
      </c>
      <c r="E37" s="10">
        <f t="shared" si="9"/>
        <v>6.4354479999999999E-3</v>
      </c>
      <c r="F37" s="10">
        <f t="shared" si="9"/>
        <v>1.9472840000000001E-3</v>
      </c>
      <c r="G37" s="10">
        <f t="shared" si="9"/>
        <v>0</v>
      </c>
      <c r="I37" s="28"/>
      <c r="K37" s="28"/>
      <c r="M37" s="28"/>
    </row>
    <row r="38" spans="1:15" x14ac:dyDescent="0.25">
      <c r="A38" s="30" t="s">
        <v>46</v>
      </c>
      <c r="B38" s="31">
        <f>SUM(B6:B8)</f>
        <v>0</v>
      </c>
      <c r="C38" s="31">
        <f>SUM(D6:D8)</f>
        <v>0</v>
      </c>
      <c r="D38" s="31">
        <f>SUM(E6:E8)</f>
        <v>0.31708638300000003</v>
      </c>
      <c r="E38" s="31">
        <f>SUM(F6:F8)</f>
        <v>0.31700978859400003</v>
      </c>
      <c r="F38" s="31">
        <f>SUM(G6:G8)</f>
        <v>0.25557169200000002</v>
      </c>
      <c r="G38" s="31">
        <f>SUM(H6:H8)</f>
        <v>0</v>
      </c>
      <c r="I38" s="28"/>
      <c r="K38" s="28"/>
      <c r="M38" s="28"/>
    </row>
    <row r="39" spans="1:15" x14ac:dyDescent="0.25">
      <c r="A39" s="30" t="s">
        <v>47</v>
      </c>
      <c r="B39" s="10">
        <f t="shared" ref="B39:G39" si="10">SUM(B9:B11)</f>
        <v>47.1</v>
      </c>
      <c r="C39" s="10">
        <f t="shared" si="10"/>
        <v>1.4767786645240002</v>
      </c>
      <c r="D39" s="10">
        <f>SUM(G9:G11)</f>
        <v>21.341143871999996</v>
      </c>
      <c r="E39" s="10">
        <f t="shared" si="10"/>
        <v>0.58568915415000011</v>
      </c>
      <c r="F39" s="10">
        <f t="shared" si="10"/>
        <v>0.53058771967899998</v>
      </c>
      <c r="G39" s="10">
        <f t="shared" si="10"/>
        <v>21.341143871999996</v>
      </c>
      <c r="I39" s="28"/>
      <c r="K39" s="28"/>
      <c r="M39" s="28"/>
    </row>
    <row r="40" spans="1:15" x14ac:dyDescent="0.25">
      <c r="A40" s="30" t="s">
        <v>48</v>
      </c>
      <c r="B40" s="10">
        <f t="shared" ref="B40:G40" si="11">SUM(B12:B14)</f>
        <v>7.5</v>
      </c>
      <c r="C40" s="10">
        <f t="shared" si="11"/>
        <v>9.2994586922000005E-3</v>
      </c>
      <c r="D40" s="10">
        <f>SUM(G12:G14)</f>
        <v>8.3238399029999997</v>
      </c>
      <c r="E40" s="10">
        <f t="shared" si="11"/>
        <v>0.65149233338000001</v>
      </c>
      <c r="F40" s="10">
        <f t="shared" si="11"/>
        <v>1.0641196369999999</v>
      </c>
      <c r="G40" s="10">
        <f t="shared" si="11"/>
        <v>8.3238399029999997</v>
      </c>
      <c r="I40" s="32"/>
      <c r="K40" s="28"/>
      <c r="M40" s="28"/>
    </row>
    <row r="41" spans="1:15" x14ac:dyDescent="0.25">
      <c r="A41" s="30" t="s">
        <v>49</v>
      </c>
      <c r="B41" s="10">
        <f t="shared" ref="B41:G41" si="12">SUM(B15:B17)</f>
        <v>0</v>
      </c>
      <c r="C41" s="10">
        <f t="shared" si="12"/>
        <v>0</v>
      </c>
      <c r="D41" s="10">
        <f t="shared" si="12"/>
        <v>0</v>
      </c>
      <c r="E41" s="10">
        <f t="shared" si="12"/>
        <v>0</v>
      </c>
      <c r="F41" s="10">
        <f t="shared" si="12"/>
        <v>0</v>
      </c>
      <c r="G41" s="10">
        <f t="shared" si="12"/>
        <v>0</v>
      </c>
      <c r="I41" s="28"/>
      <c r="K41" s="28"/>
      <c r="M41" s="28"/>
    </row>
    <row r="42" spans="1:15" x14ac:dyDescent="0.25">
      <c r="A42" s="30" t="s">
        <v>50</v>
      </c>
      <c r="B42" s="10">
        <f t="shared" ref="B42:G42" si="13">SUM(B18:B20)</f>
        <v>0</v>
      </c>
      <c r="C42" s="10">
        <f t="shared" si="13"/>
        <v>0</v>
      </c>
      <c r="D42" s="10">
        <f t="shared" si="13"/>
        <v>0</v>
      </c>
      <c r="E42" s="10">
        <f t="shared" si="13"/>
        <v>0</v>
      </c>
      <c r="F42" s="10">
        <f t="shared" si="13"/>
        <v>0</v>
      </c>
      <c r="G42" s="10">
        <f t="shared" si="13"/>
        <v>0</v>
      </c>
      <c r="I42" s="28"/>
      <c r="K42" s="28"/>
      <c r="M42" s="33"/>
    </row>
    <row r="43" spans="1:15" x14ac:dyDescent="0.25">
      <c r="A43" s="30" t="s">
        <v>51</v>
      </c>
      <c r="B43" s="10">
        <f t="shared" ref="B43:G43" si="14">SUM(B21:B23)</f>
        <v>0</v>
      </c>
      <c r="C43" s="10">
        <f t="shared" si="14"/>
        <v>0</v>
      </c>
      <c r="D43" s="10">
        <f t="shared" si="14"/>
        <v>0</v>
      </c>
      <c r="E43" s="10">
        <f t="shared" si="14"/>
        <v>0</v>
      </c>
      <c r="F43" s="10">
        <f t="shared" si="14"/>
        <v>0</v>
      </c>
      <c r="G43" s="10">
        <f t="shared" si="14"/>
        <v>0</v>
      </c>
      <c r="I43" s="32"/>
      <c r="K43" s="28"/>
      <c r="M43" s="33"/>
    </row>
    <row r="44" spans="1:15" x14ac:dyDescent="0.25">
      <c r="A44" s="30" t="s">
        <v>52</v>
      </c>
      <c r="B44" s="10">
        <f t="shared" ref="B44:G44" si="15">SUM(B24:B26)</f>
        <v>0</v>
      </c>
      <c r="C44" s="10">
        <f t="shared" si="15"/>
        <v>0</v>
      </c>
      <c r="D44" s="10">
        <f t="shared" si="15"/>
        <v>0</v>
      </c>
      <c r="E44" s="10">
        <f t="shared" si="15"/>
        <v>0</v>
      </c>
      <c r="F44" s="10">
        <f t="shared" si="15"/>
        <v>0</v>
      </c>
      <c r="G44" s="10">
        <f t="shared" si="15"/>
        <v>0</v>
      </c>
      <c r="I44" s="28"/>
      <c r="K44" s="28"/>
      <c r="M44" s="33"/>
    </row>
    <row r="45" spans="1:15" x14ac:dyDescent="0.25">
      <c r="A45" s="20"/>
      <c r="I45" s="28"/>
      <c r="K45" s="28"/>
      <c r="M45" s="28"/>
    </row>
    <row r="46" spans="1:15" x14ac:dyDescent="0.25">
      <c r="C46" s="20" t="s">
        <v>53</v>
      </c>
      <c r="I46" s="32"/>
      <c r="K46" s="28"/>
      <c r="M46" s="28"/>
    </row>
    <row r="47" spans="1:15" x14ac:dyDescent="0.25">
      <c r="A47" s="29" t="s">
        <v>54</v>
      </c>
      <c r="B47" s="10" t="s">
        <v>65</v>
      </c>
      <c r="C47" s="10" t="s">
        <v>9</v>
      </c>
      <c r="D47" s="10" t="s">
        <v>10</v>
      </c>
      <c r="E47" s="10" t="s">
        <v>6</v>
      </c>
      <c r="F47" s="1" t="s">
        <v>7</v>
      </c>
      <c r="G47" s="10" t="s">
        <v>8</v>
      </c>
      <c r="I47" s="28"/>
      <c r="K47" s="28"/>
      <c r="M47" s="28"/>
    </row>
    <row r="48" spans="1:15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28"/>
      <c r="M48" s="28"/>
    </row>
    <row r="49" spans="1:13" x14ac:dyDescent="0.25">
      <c r="A49" s="45" t="s">
        <v>55</v>
      </c>
      <c r="B49" s="10">
        <f t="shared" ref="B49:G49" si="16">SUM(B37)</f>
        <v>0</v>
      </c>
      <c r="C49" s="10">
        <f t="shared" si="16"/>
        <v>1.0214146199999999E-4</v>
      </c>
      <c r="D49" s="10">
        <f t="shared" si="16"/>
        <v>0</v>
      </c>
      <c r="E49" s="10">
        <f t="shared" si="16"/>
        <v>6.4354479999999999E-3</v>
      </c>
      <c r="F49" s="10">
        <f t="shared" si="16"/>
        <v>1.9472840000000001E-3</v>
      </c>
      <c r="G49" s="10">
        <f t="shared" si="16"/>
        <v>0</v>
      </c>
      <c r="K49" s="28"/>
      <c r="M49" s="28"/>
    </row>
    <row r="50" spans="1:13" x14ac:dyDescent="0.25">
      <c r="A50" s="45" t="s">
        <v>56</v>
      </c>
      <c r="B50" s="31">
        <f>SUM(B37:B38)</f>
        <v>0</v>
      </c>
      <c r="C50" s="31">
        <f>SUM(C3:C8)</f>
        <v>0.159805325872</v>
      </c>
      <c r="D50" s="31">
        <f>SUM(D3:D8)</f>
        <v>0</v>
      </c>
      <c r="E50" s="31">
        <f>SUM(E3:E8)</f>
        <v>0.32352183099999998</v>
      </c>
      <c r="F50" s="31">
        <f>SUM(F3:F8)</f>
        <v>0.31895707259400002</v>
      </c>
      <c r="G50" s="31">
        <f>SUM(G3:G8)</f>
        <v>0.25557169200000002</v>
      </c>
      <c r="K50" s="28"/>
      <c r="M50" s="28"/>
    </row>
    <row r="51" spans="1:13" x14ac:dyDescent="0.25">
      <c r="A51" s="45" t="s">
        <v>57</v>
      </c>
      <c r="B51" s="10">
        <f>SUM(B37:B39)</f>
        <v>47.1</v>
      </c>
      <c r="C51" s="10">
        <f>SUM(C3:C11)</f>
        <v>1.636583990396</v>
      </c>
      <c r="D51" s="10">
        <f>SUM(D3:D11)</f>
        <v>7.0391450969999996</v>
      </c>
      <c r="E51" s="10">
        <f>SUM(E3:E11)</f>
        <v>0.90921098515000009</v>
      </c>
      <c r="F51" s="10">
        <f>SUM(F3:F11)</f>
        <v>0.84954479227300006</v>
      </c>
      <c r="G51" s="10">
        <f>SUM(G3:G11)</f>
        <v>21.596715564</v>
      </c>
      <c r="K51" s="28"/>
      <c r="M51" s="28"/>
    </row>
    <row r="52" spans="1:13" x14ac:dyDescent="0.25">
      <c r="A52" s="45" t="s">
        <v>58</v>
      </c>
      <c r="B52" s="10">
        <f>SUM(B37:B40)</f>
        <v>54.6</v>
      </c>
      <c r="C52" s="10">
        <f>SUM(C3:C14)</f>
        <v>1.6458834490881999</v>
      </c>
      <c r="D52" s="10">
        <f>SUM(D3:D14)</f>
        <v>12.700904711999998</v>
      </c>
      <c r="E52" s="10">
        <f>SUM(E3:E14)</f>
        <v>1.5607033185299999</v>
      </c>
      <c r="F52" s="10">
        <f>SUM(F3:F14)</f>
        <v>1.9136644292729998</v>
      </c>
      <c r="G52" s="10">
        <f>SUM(G3:G14)</f>
        <v>29.920555467</v>
      </c>
      <c r="K52" s="28"/>
      <c r="M52" s="28"/>
    </row>
    <row r="53" spans="1:13" x14ac:dyDescent="0.25">
      <c r="A53" s="45" t="s">
        <v>59</v>
      </c>
      <c r="B53" s="10">
        <f>SUM(B37:B41)</f>
        <v>54.6</v>
      </c>
      <c r="C53" s="10">
        <f>SUM(C3:C17)</f>
        <v>1.6458834490881999</v>
      </c>
      <c r="D53" s="10">
        <f>SUM(D3:D17)</f>
        <v>12.700904711999998</v>
      </c>
      <c r="E53" s="10">
        <f>SUM(E3:E17)</f>
        <v>1.5607033185299999</v>
      </c>
      <c r="F53" s="10">
        <f>SUM(F3:F17)</f>
        <v>1.9136644292729998</v>
      </c>
      <c r="G53" s="10">
        <f>SUM(G3:G17)</f>
        <v>29.920555467</v>
      </c>
      <c r="K53" s="28"/>
      <c r="M53" s="28"/>
    </row>
    <row r="54" spans="1:13" x14ac:dyDescent="0.25">
      <c r="A54" s="45" t="s">
        <v>60</v>
      </c>
      <c r="B54" s="10">
        <f>SUM(B37:B42)</f>
        <v>54.6</v>
      </c>
      <c r="C54" s="10">
        <f>SUM(C3:C20)</f>
        <v>1.6458834490881999</v>
      </c>
      <c r="D54" s="10">
        <f>SUM(D3:D20)</f>
        <v>12.700904711999998</v>
      </c>
      <c r="E54" s="10">
        <f>SUM(E3:E20)</f>
        <v>1.5607033185299999</v>
      </c>
      <c r="F54" s="10">
        <f>SUM(F3:F20)</f>
        <v>1.9136644292729998</v>
      </c>
      <c r="G54" s="10">
        <f>SUM(G3:G20)</f>
        <v>29.920555467</v>
      </c>
      <c r="K54" s="28"/>
      <c r="M54" s="28"/>
    </row>
    <row r="55" spans="1:13" x14ac:dyDescent="0.25">
      <c r="A55" s="45" t="s">
        <v>61</v>
      </c>
      <c r="B55" s="10">
        <f>SUM(B37:B43)</f>
        <v>54.6</v>
      </c>
      <c r="C55" s="10">
        <f>SUM(C3:C23)</f>
        <v>1.6458834490881999</v>
      </c>
      <c r="D55" s="10">
        <f>SUM(D3:D23)</f>
        <v>12.700904711999998</v>
      </c>
      <c r="E55" s="10">
        <f>SUM(E3:E23)</f>
        <v>1.5607033185299999</v>
      </c>
      <c r="F55" s="10">
        <f>SUM(F3:F23)</f>
        <v>1.9136644292729998</v>
      </c>
      <c r="G55" s="10">
        <f>SUM(G3:G23)</f>
        <v>29.920555467</v>
      </c>
      <c r="K55" s="28"/>
      <c r="M55" s="28"/>
    </row>
    <row r="56" spans="1:13" x14ac:dyDescent="0.25">
      <c r="A56" s="45" t="s">
        <v>62</v>
      </c>
      <c r="B56" s="10">
        <f>SUM(B37:B44)</f>
        <v>54.6</v>
      </c>
      <c r="C56" s="10">
        <f>SUM(C3:C26)</f>
        <v>1.6458834490881999</v>
      </c>
      <c r="D56" s="10">
        <f>SUM(D3:D26)</f>
        <v>12.700904711999998</v>
      </c>
      <c r="E56" s="10">
        <f>SUM(E3:E26)</f>
        <v>1.5607033185299999</v>
      </c>
      <c r="F56" s="10">
        <f>SUM(F3:F26)</f>
        <v>1.9136644292729998</v>
      </c>
      <c r="G56" s="10">
        <f>SUM(G3:G26)</f>
        <v>29.920555467</v>
      </c>
      <c r="K56" s="28"/>
      <c r="M56" s="28"/>
    </row>
    <row r="57" spans="1:13" x14ac:dyDescent="0.25">
      <c r="B57" s="2">
        <f t="shared" ref="B57:G57" si="17">SUM(B37:B44)</f>
        <v>54.6</v>
      </c>
      <c r="C57" s="2">
        <f t="shared" si="17"/>
        <v>1.4861802646782001</v>
      </c>
      <c r="D57" s="2">
        <f t="shared" si="17"/>
        <v>29.982070157999996</v>
      </c>
      <c r="E57" s="2">
        <f t="shared" si="17"/>
        <v>1.5606267241240002</v>
      </c>
      <c r="F57" s="2">
        <f t="shared" si="17"/>
        <v>1.8522263326789998</v>
      </c>
      <c r="G57" s="2">
        <f t="shared" si="17"/>
        <v>29.664983774999996</v>
      </c>
      <c r="K57" s="28"/>
      <c r="M57" s="2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N9" sqref="N9"/>
    </sheetView>
  </sheetViews>
  <sheetFormatPr defaultRowHeight="15" x14ac:dyDescent="0.25"/>
  <cols>
    <col min="1" max="16384" width="9.140625" style="10"/>
  </cols>
  <sheetData>
    <row r="1" spans="1:14" x14ac:dyDescent="0.25">
      <c r="A1" s="56">
        <v>43151</v>
      </c>
      <c r="B1" s="10" t="s">
        <v>9</v>
      </c>
      <c r="C1" s="10" t="s">
        <v>10</v>
      </c>
      <c r="D1" s="10" t="s">
        <v>6</v>
      </c>
      <c r="E1" s="10" t="s">
        <v>7</v>
      </c>
      <c r="F1" s="10" t="s">
        <v>8</v>
      </c>
      <c r="H1" s="10" t="s">
        <v>74</v>
      </c>
      <c r="I1" s="10" t="s">
        <v>9</v>
      </c>
      <c r="J1" s="10" t="s">
        <v>10</v>
      </c>
      <c r="K1" s="10" t="s">
        <v>6</v>
      </c>
      <c r="L1" s="10" t="s">
        <v>7</v>
      </c>
      <c r="M1" s="10" t="s">
        <v>8</v>
      </c>
    </row>
    <row r="2" spans="1:14" x14ac:dyDescent="0.25">
      <c r="A2" s="10" t="s">
        <v>35</v>
      </c>
      <c r="B2" s="10">
        <v>11</v>
      </c>
      <c r="C2" s="10">
        <v>12</v>
      </c>
      <c r="D2" s="10">
        <v>12</v>
      </c>
      <c r="E2" s="10">
        <v>13</v>
      </c>
      <c r="F2" s="10">
        <v>13</v>
      </c>
      <c r="H2" s="10" t="s">
        <v>35</v>
      </c>
      <c r="I2" s="10">
        <f>SUM(B2,B9,B16,B23)</f>
        <v>23</v>
      </c>
      <c r="J2" s="10">
        <f t="shared" ref="J2:M5" si="0">SUM(C2,C9,C16,C23)</f>
        <v>29</v>
      </c>
      <c r="K2" s="10">
        <f t="shared" si="0"/>
        <v>28</v>
      </c>
      <c r="L2" s="10">
        <f t="shared" si="0"/>
        <v>28</v>
      </c>
      <c r="M2" s="10">
        <f t="shared" si="0"/>
        <v>30</v>
      </c>
    </row>
    <row r="3" spans="1:14" x14ac:dyDescent="0.25">
      <c r="A3" s="10" t="s">
        <v>37</v>
      </c>
      <c r="B3" s="10">
        <v>6</v>
      </c>
      <c r="C3" s="10">
        <v>5</v>
      </c>
      <c r="D3" s="10">
        <v>5</v>
      </c>
      <c r="E3" s="10">
        <v>4</v>
      </c>
      <c r="F3" s="10">
        <v>4</v>
      </c>
      <c r="H3" s="10" t="s">
        <v>37</v>
      </c>
      <c r="I3" s="10">
        <f>SUM(B3,B10,B17,B24)</f>
        <v>13</v>
      </c>
      <c r="J3" s="10">
        <f t="shared" si="0"/>
        <v>7</v>
      </c>
      <c r="K3" s="10">
        <f t="shared" si="0"/>
        <v>8</v>
      </c>
      <c r="L3" s="10">
        <f t="shared" si="0"/>
        <v>8</v>
      </c>
      <c r="M3" s="10">
        <f t="shared" si="0"/>
        <v>6</v>
      </c>
    </row>
    <row r="4" spans="1:14" x14ac:dyDescent="0.25">
      <c r="A4" s="10" t="s">
        <v>39</v>
      </c>
      <c r="B4" s="10">
        <v>7</v>
      </c>
      <c r="C4" s="10">
        <v>6</v>
      </c>
      <c r="D4" s="10">
        <v>6</v>
      </c>
      <c r="E4" s="10">
        <v>6</v>
      </c>
      <c r="F4" s="10">
        <v>7</v>
      </c>
      <c r="H4" s="10" t="s">
        <v>39</v>
      </c>
      <c r="I4" s="10">
        <f>SUM(B4,B11,B18,B25)</f>
        <v>25</v>
      </c>
      <c r="J4" s="10">
        <f t="shared" si="0"/>
        <v>14</v>
      </c>
      <c r="K4" s="10">
        <f t="shared" si="0"/>
        <v>22</v>
      </c>
      <c r="L4" s="10">
        <f t="shared" si="0"/>
        <v>18</v>
      </c>
      <c r="M4" s="10">
        <f t="shared" si="0"/>
        <v>16</v>
      </c>
    </row>
    <row r="5" spans="1:14" x14ac:dyDescent="0.25">
      <c r="A5" s="10" t="s">
        <v>41</v>
      </c>
      <c r="B5" s="10">
        <v>0</v>
      </c>
      <c r="C5" s="10">
        <v>1</v>
      </c>
      <c r="D5" s="10">
        <v>1</v>
      </c>
      <c r="E5" s="10">
        <v>1</v>
      </c>
      <c r="F5" s="10">
        <v>0</v>
      </c>
      <c r="H5" s="10" t="s">
        <v>41</v>
      </c>
      <c r="I5" s="10">
        <f>SUM(B5,B12,B19,B26)</f>
        <v>35</v>
      </c>
      <c r="J5" s="10">
        <f t="shared" si="0"/>
        <v>46</v>
      </c>
      <c r="K5" s="10">
        <f t="shared" si="0"/>
        <v>38</v>
      </c>
      <c r="L5" s="10">
        <f t="shared" si="0"/>
        <v>42</v>
      </c>
      <c r="M5" s="10">
        <f t="shared" si="0"/>
        <v>44</v>
      </c>
    </row>
    <row r="6" spans="1:14" x14ac:dyDescent="0.25">
      <c r="A6" s="10" t="s">
        <v>42</v>
      </c>
      <c r="B6" s="10">
        <v>24</v>
      </c>
      <c r="C6" s="10">
        <v>24</v>
      </c>
      <c r="D6" s="10">
        <v>24</v>
      </c>
      <c r="E6" s="10">
        <v>24</v>
      </c>
      <c r="F6" s="10">
        <v>24</v>
      </c>
      <c r="H6" s="10" t="s">
        <v>42</v>
      </c>
      <c r="I6" s="10">
        <f>SUM(I2:I5)</f>
        <v>96</v>
      </c>
      <c r="J6" s="10">
        <f>SUM(J2:J5)</f>
        <v>96</v>
      </c>
      <c r="K6" s="10">
        <f>SUM(K2:K5)</f>
        <v>96</v>
      </c>
      <c r="L6" s="10">
        <f>SUM(L2:L5)</f>
        <v>96</v>
      </c>
      <c r="M6" s="10">
        <f>SUM(M2:M5)</f>
        <v>96</v>
      </c>
    </row>
    <row r="8" spans="1:14" x14ac:dyDescent="0.25">
      <c r="A8" s="56">
        <v>43193</v>
      </c>
      <c r="B8" s="10" t="s">
        <v>9</v>
      </c>
      <c r="C8" s="10" t="s">
        <v>10</v>
      </c>
      <c r="D8" s="10" t="s">
        <v>6</v>
      </c>
      <c r="E8" s="10" t="s">
        <v>7</v>
      </c>
      <c r="F8" s="10" t="s">
        <v>8</v>
      </c>
      <c r="I8" s="10" t="s">
        <v>9</v>
      </c>
      <c r="J8" s="10" t="s">
        <v>10</v>
      </c>
      <c r="K8" s="10" t="s">
        <v>6</v>
      </c>
      <c r="L8" s="10" t="s">
        <v>7</v>
      </c>
      <c r="M8" s="10" t="s">
        <v>8</v>
      </c>
    </row>
    <row r="9" spans="1:14" x14ac:dyDescent="0.25">
      <c r="A9" s="10" t="s">
        <v>35</v>
      </c>
      <c r="B9" s="10">
        <v>4</v>
      </c>
      <c r="C9" s="10">
        <v>4</v>
      </c>
      <c r="D9" s="10">
        <v>4</v>
      </c>
      <c r="E9" s="10">
        <v>4</v>
      </c>
      <c r="F9" s="10">
        <v>4</v>
      </c>
      <c r="H9" s="10" t="s">
        <v>36</v>
      </c>
      <c r="I9" s="10">
        <f>(I2+I5)/I6</f>
        <v>0.60416666666666663</v>
      </c>
      <c r="J9" s="10">
        <f>(J2+J5)/J6</f>
        <v>0.78125</v>
      </c>
      <c r="K9" s="10">
        <f>(K2+K5)/K6</f>
        <v>0.6875</v>
      </c>
      <c r="L9" s="10">
        <f>(L2+L5)/L6</f>
        <v>0.72916666666666663</v>
      </c>
      <c r="M9" s="10">
        <f>(M2+M5)/M6</f>
        <v>0.77083333333333337</v>
      </c>
      <c r="N9" s="10">
        <f>AVERAGE(I9:M9)</f>
        <v>0.71458333333333335</v>
      </c>
    </row>
    <row r="10" spans="1:14" x14ac:dyDescent="0.25">
      <c r="A10" s="10" t="s">
        <v>37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H10" s="10" t="s">
        <v>38</v>
      </c>
      <c r="I10" s="10">
        <f>I2/(I3+I2)</f>
        <v>0.63888888888888884</v>
      </c>
      <c r="J10" s="10">
        <f>J2/(J3+J2)</f>
        <v>0.80555555555555558</v>
      </c>
      <c r="K10" s="10">
        <f>K2/(K3+K2)</f>
        <v>0.77777777777777779</v>
      </c>
      <c r="L10" s="10">
        <f>L2/(L3+L2)</f>
        <v>0.77777777777777779</v>
      </c>
      <c r="M10" s="10">
        <f>M2/(M3+M2)</f>
        <v>0.83333333333333337</v>
      </c>
      <c r="N10" s="10">
        <f>AVERAGE(I10:M10)</f>
        <v>0.76666666666666672</v>
      </c>
    </row>
    <row r="11" spans="1:14" x14ac:dyDescent="0.25">
      <c r="A11" s="10" t="s">
        <v>39</v>
      </c>
      <c r="B11" s="10">
        <v>10</v>
      </c>
      <c r="C11" s="10">
        <v>4</v>
      </c>
      <c r="D11" s="10">
        <v>8</v>
      </c>
      <c r="E11" s="10">
        <v>8</v>
      </c>
      <c r="F11" s="10">
        <v>4</v>
      </c>
      <c r="H11" s="10" t="s">
        <v>40</v>
      </c>
      <c r="I11" s="10">
        <f>I4/(I2+I4)</f>
        <v>0.52083333333333337</v>
      </c>
      <c r="J11" s="10">
        <f>J4/(J2+J4)</f>
        <v>0.32558139534883723</v>
      </c>
      <c r="K11" s="10">
        <f>K4/(K2+K4)</f>
        <v>0.44</v>
      </c>
      <c r="L11" s="10">
        <f>L4/(L2+L4)</f>
        <v>0.39130434782608697</v>
      </c>
      <c r="M11" s="10">
        <f>M4/(M2+M4)</f>
        <v>0.34782608695652173</v>
      </c>
      <c r="N11" s="10">
        <f>AVERAGE(I11:M11)</f>
        <v>0.40510903269295584</v>
      </c>
    </row>
    <row r="12" spans="1:14" x14ac:dyDescent="0.25">
      <c r="A12" s="10" t="s">
        <v>41</v>
      </c>
      <c r="B12" s="10">
        <v>10</v>
      </c>
      <c r="C12" s="10">
        <v>16</v>
      </c>
      <c r="D12" s="10">
        <v>12</v>
      </c>
      <c r="E12" s="10">
        <v>12</v>
      </c>
      <c r="F12" s="10">
        <v>16</v>
      </c>
    </row>
    <row r="13" spans="1:14" x14ac:dyDescent="0.25">
      <c r="A13" s="10" t="s">
        <v>42</v>
      </c>
      <c r="B13" s="10">
        <v>24</v>
      </c>
      <c r="C13" s="10">
        <v>24</v>
      </c>
      <c r="D13" s="10">
        <v>24</v>
      </c>
      <c r="E13" s="10">
        <v>24</v>
      </c>
      <c r="F13" s="10">
        <v>24</v>
      </c>
    </row>
    <row r="15" spans="1:14" x14ac:dyDescent="0.25">
      <c r="A15" s="56">
        <v>43264</v>
      </c>
      <c r="B15" s="10" t="s">
        <v>9</v>
      </c>
      <c r="C15" s="10" t="s">
        <v>10</v>
      </c>
      <c r="D15" s="10" t="s">
        <v>6</v>
      </c>
      <c r="E15" s="10" t="s">
        <v>7</v>
      </c>
      <c r="F15" s="10" t="s">
        <v>8</v>
      </c>
    </row>
    <row r="16" spans="1:14" x14ac:dyDescent="0.25">
      <c r="A16" s="10" t="s">
        <v>35</v>
      </c>
      <c r="B16" s="10">
        <v>4</v>
      </c>
      <c r="C16" s="10">
        <v>6</v>
      </c>
      <c r="D16" s="10">
        <v>6</v>
      </c>
      <c r="E16" s="10">
        <v>5</v>
      </c>
      <c r="F16" s="10">
        <v>6</v>
      </c>
    </row>
    <row r="17" spans="1:6" x14ac:dyDescent="0.25">
      <c r="A17" s="10" t="s">
        <v>37</v>
      </c>
      <c r="B17" s="10">
        <v>3</v>
      </c>
      <c r="C17" s="10">
        <v>1</v>
      </c>
      <c r="D17" s="10">
        <v>1</v>
      </c>
      <c r="E17" s="10">
        <v>2</v>
      </c>
      <c r="F17" s="10">
        <v>1</v>
      </c>
    </row>
    <row r="18" spans="1:6" x14ac:dyDescent="0.25">
      <c r="A18" s="10" t="s">
        <v>39</v>
      </c>
      <c r="B18" s="10">
        <v>4</v>
      </c>
      <c r="C18" s="10">
        <v>3</v>
      </c>
      <c r="D18" s="10">
        <v>5</v>
      </c>
      <c r="E18" s="10">
        <v>2</v>
      </c>
      <c r="F18" s="10">
        <v>3</v>
      </c>
    </row>
    <row r="19" spans="1:6" x14ac:dyDescent="0.25">
      <c r="A19" s="10" t="s">
        <v>41</v>
      </c>
      <c r="B19" s="10">
        <v>13</v>
      </c>
      <c r="C19" s="10">
        <v>14</v>
      </c>
      <c r="D19" s="10">
        <v>12</v>
      </c>
      <c r="E19" s="10">
        <v>15</v>
      </c>
      <c r="F19" s="10">
        <v>14</v>
      </c>
    </row>
    <row r="20" spans="1:6" x14ac:dyDescent="0.25">
      <c r="A20" s="10" t="s">
        <v>42</v>
      </c>
      <c r="B20" s="10">
        <v>24</v>
      </c>
      <c r="C20" s="10">
        <v>24</v>
      </c>
      <c r="D20" s="10">
        <v>24</v>
      </c>
      <c r="E20" s="10">
        <v>24</v>
      </c>
      <c r="F20" s="10">
        <v>24</v>
      </c>
    </row>
    <row r="22" spans="1:6" x14ac:dyDescent="0.25">
      <c r="A22" s="56">
        <v>43413</v>
      </c>
      <c r="B22" s="10" t="s">
        <v>9</v>
      </c>
      <c r="C22" s="10" t="s">
        <v>10</v>
      </c>
      <c r="D22" s="10" t="s">
        <v>6</v>
      </c>
      <c r="E22" s="10" t="s">
        <v>7</v>
      </c>
      <c r="F22" s="10" t="s">
        <v>8</v>
      </c>
    </row>
    <row r="23" spans="1:6" x14ac:dyDescent="0.25">
      <c r="A23" s="10" t="s">
        <v>35</v>
      </c>
      <c r="B23" s="10">
        <v>4</v>
      </c>
      <c r="C23" s="10">
        <v>7</v>
      </c>
      <c r="D23" s="10">
        <v>6</v>
      </c>
      <c r="E23" s="10">
        <v>6</v>
      </c>
      <c r="F23" s="10">
        <v>7</v>
      </c>
    </row>
    <row r="24" spans="1:6" x14ac:dyDescent="0.25">
      <c r="A24" s="10" t="s">
        <v>37</v>
      </c>
      <c r="B24" s="10">
        <v>4</v>
      </c>
      <c r="C24" s="10">
        <v>1</v>
      </c>
      <c r="D24" s="10">
        <v>2</v>
      </c>
      <c r="E24" s="10">
        <v>2</v>
      </c>
      <c r="F24" s="10">
        <v>1</v>
      </c>
    </row>
    <row r="25" spans="1:6" x14ac:dyDescent="0.25">
      <c r="A25" s="10" t="s">
        <v>39</v>
      </c>
      <c r="B25" s="10">
        <v>4</v>
      </c>
      <c r="C25" s="10">
        <v>1</v>
      </c>
      <c r="D25" s="10">
        <v>3</v>
      </c>
      <c r="E25" s="10">
        <v>2</v>
      </c>
      <c r="F25" s="10">
        <v>2</v>
      </c>
    </row>
    <row r="26" spans="1:6" x14ac:dyDescent="0.25">
      <c r="A26" s="10" t="s">
        <v>41</v>
      </c>
      <c r="B26" s="10">
        <v>12</v>
      </c>
      <c r="C26" s="10">
        <v>15</v>
      </c>
      <c r="D26" s="10">
        <v>13</v>
      </c>
      <c r="E26" s="10">
        <v>14</v>
      </c>
      <c r="F26" s="10">
        <v>14</v>
      </c>
    </row>
    <row r="27" spans="1:6" x14ac:dyDescent="0.25">
      <c r="A27" s="10" t="s">
        <v>42</v>
      </c>
      <c r="B27" s="10">
        <v>24</v>
      </c>
      <c r="C27" s="10">
        <v>24</v>
      </c>
      <c r="D27" s="10">
        <v>24</v>
      </c>
      <c r="E27" s="10">
        <v>24</v>
      </c>
      <c r="F27" s="10">
        <v>24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19" workbookViewId="0">
      <selection activeCell="I2" sqref="I2"/>
    </sheetView>
  </sheetViews>
  <sheetFormatPr defaultRowHeight="15" x14ac:dyDescent="0.25"/>
  <sheetData>
    <row r="1" spans="1:15" x14ac:dyDescent="0.25">
      <c r="A1" s="56">
        <v>43151</v>
      </c>
      <c r="B1" s="10" t="s">
        <v>9</v>
      </c>
      <c r="C1" s="10" t="s">
        <v>10</v>
      </c>
      <c r="D1" s="10" t="s">
        <v>6</v>
      </c>
      <c r="E1" s="10" t="s">
        <v>7</v>
      </c>
      <c r="F1" s="10" t="s">
        <v>8</v>
      </c>
      <c r="G1" s="10"/>
      <c r="H1" s="10" t="s">
        <v>74</v>
      </c>
      <c r="I1" s="10" t="s">
        <v>9</v>
      </c>
      <c r="J1" s="10" t="s">
        <v>10</v>
      </c>
      <c r="K1" s="10" t="s">
        <v>6</v>
      </c>
      <c r="L1" s="10" t="s">
        <v>7</v>
      </c>
      <c r="M1" s="10" t="s">
        <v>8</v>
      </c>
      <c r="N1" s="10"/>
      <c r="O1" s="10"/>
    </row>
    <row r="2" spans="1:15" x14ac:dyDescent="0.25">
      <c r="A2" s="10" t="s">
        <v>35</v>
      </c>
      <c r="B2" s="10">
        <v>5</v>
      </c>
      <c r="C2" s="10">
        <v>6</v>
      </c>
      <c r="D2" s="10">
        <v>5</v>
      </c>
      <c r="E2" s="10">
        <v>6</v>
      </c>
      <c r="F2" s="10">
        <v>6</v>
      </c>
      <c r="G2" s="10"/>
      <c r="H2" s="10" t="s">
        <v>35</v>
      </c>
      <c r="I2" s="10">
        <f>SUM(B2,B9,B16,B23)</f>
        <v>13</v>
      </c>
      <c r="J2" s="10">
        <f t="shared" ref="J2:M5" si="0">SUM(C2,C9,C16,C23)</f>
        <v>15</v>
      </c>
      <c r="K2" s="10">
        <f t="shared" si="0"/>
        <v>14</v>
      </c>
      <c r="L2" s="10">
        <f t="shared" si="0"/>
        <v>15</v>
      </c>
      <c r="M2" s="10">
        <f t="shared" si="0"/>
        <v>16</v>
      </c>
      <c r="N2" s="10"/>
      <c r="O2" s="10"/>
    </row>
    <row r="3" spans="1:15" x14ac:dyDescent="0.25">
      <c r="A3" s="10" t="s">
        <v>37</v>
      </c>
      <c r="B3" s="10">
        <v>1</v>
      </c>
      <c r="C3" s="10">
        <v>0</v>
      </c>
      <c r="D3" s="10">
        <v>1</v>
      </c>
      <c r="E3" s="10">
        <v>0</v>
      </c>
      <c r="F3" s="10">
        <v>0</v>
      </c>
      <c r="G3" s="10"/>
      <c r="H3" s="10" t="s">
        <v>37</v>
      </c>
      <c r="I3" s="10">
        <f>SUM(B3,B10,B17,B24)</f>
        <v>4</v>
      </c>
      <c r="J3" s="10">
        <f t="shared" si="0"/>
        <v>2</v>
      </c>
      <c r="K3" s="10">
        <f t="shared" si="0"/>
        <v>3</v>
      </c>
      <c r="L3" s="10">
        <f t="shared" si="0"/>
        <v>2</v>
      </c>
      <c r="M3" s="10">
        <f t="shared" si="0"/>
        <v>1</v>
      </c>
      <c r="N3" s="10"/>
      <c r="O3" s="10"/>
    </row>
    <row r="4" spans="1:15" x14ac:dyDescent="0.25">
      <c r="A4" s="10" t="s">
        <v>39</v>
      </c>
      <c r="B4" s="10">
        <v>10</v>
      </c>
      <c r="C4" s="10">
        <v>6</v>
      </c>
      <c r="D4" s="10">
        <v>8</v>
      </c>
      <c r="E4" s="10">
        <v>9</v>
      </c>
      <c r="F4" s="10">
        <v>8</v>
      </c>
      <c r="G4" s="10"/>
      <c r="H4" s="10" t="s">
        <v>39</v>
      </c>
      <c r="I4" s="10">
        <f>SUM(B4,B11,B18,B25)</f>
        <v>22</v>
      </c>
      <c r="J4" s="10">
        <f t="shared" si="0"/>
        <v>12</v>
      </c>
      <c r="K4" s="10">
        <f t="shared" si="0"/>
        <v>20</v>
      </c>
      <c r="L4" s="10">
        <f t="shared" si="0"/>
        <v>17</v>
      </c>
      <c r="M4" s="10">
        <f t="shared" si="0"/>
        <v>14</v>
      </c>
      <c r="N4" s="10"/>
      <c r="O4" s="10"/>
    </row>
    <row r="5" spans="1:15" x14ac:dyDescent="0.25">
      <c r="A5" s="10" t="s">
        <v>41</v>
      </c>
      <c r="B5" s="10">
        <v>8</v>
      </c>
      <c r="C5" s="10">
        <v>12</v>
      </c>
      <c r="D5" s="10">
        <v>10</v>
      </c>
      <c r="E5" s="10">
        <v>9</v>
      </c>
      <c r="F5" s="10">
        <v>10</v>
      </c>
      <c r="G5" s="10"/>
      <c r="H5" s="10" t="s">
        <v>41</v>
      </c>
      <c r="I5" s="10">
        <f>SUM(B5,B12,B19,B26)</f>
        <v>57</v>
      </c>
      <c r="J5" s="10">
        <f t="shared" si="0"/>
        <v>67</v>
      </c>
      <c r="K5" s="10">
        <f t="shared" si="0"/>
        <v>59</v>
      </c>
      <c r="L5" s="10">
        <f t="shared" si="0"/>
        <v>62</v>
      </c>
      <c r="M5" s="10">
        <f t="shared" si="0"/>
        <v>65</v>
      </c>
      <c r="N5" s="10"/>
      <c r="O5" s="10"/>
    </row>
    <row r="6" spans="1:15" x14ac:dyDescent="0.25">
      <c r="A6" s="10" t="s">
        <v>42</v>
      </c>
      <c r="B6" s="10">
        <v>24</v>
      </c>
      <c r="C6" s="10">
        <v>24</v>
      </c>
      <c r="D6" s="10">
        <v>24</v>
      </c>
      <c r="E6" s="10">
        <v>24</v>
      </c>
      <c r="F6" s="10">
        <v>24</v>
      </c>
      <c r="G6" s="10"/>
      <c r="H6" s="10" t="s">
        <v>42</v>
      </c>
      <c r="I6" s="10">
        <f>SUM(I2:I5)</f>
        <v>96</v>
      </c>
      <c r="J6" s="10">
        <f>SUM(J2:J5)</f>
        <v>96</v>
      </c>
      <c r="K6" s="10">
        <f>SUM(K2:K5)</f>
        <v>96</v>
      </c>
      <c r="L6" s="10">
        <f>SUM(L2:L5)</f>
        <v>96</v>
      </c>
      <c r="M6" s="10">
        <f>SUM(M2:M5)</f>
        <v>96</v>
      </c>
      <c r="N6" s="10"/>
      <c r="O6" s="10"/>
    </row>
    <row r="7" spans="1: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25">
      <c r="A8" s="56">
        <v>43193</v>
      </c>
      <c r="B8" s="10" t="s">
        <v>9</v>
      </c>
      <c r="C8" s="10" t="s">
        <v>10</v>
      </c>
      <c r="D8" s="10" t="s">
        <v>6</v>
      </c>
      <c r="E8" s="10" t="s">
        <v>7</v>
      </c>
      <c r="F8" s="10" t="s">
        <v>8</v>
      </c>
      <c r="G8" s="10"/>
      <c r="H8" s="10"/>
      <c r="I8" s="10" t="s">
        <v>9</v>
      </c>
      <c r="J8" s="10" t="s">
        <v>10</v>
      </c>
      <c r="K8" s="10" t="s">
        <v>6</v>
      </c>
      <c r="L8" s="10" t="s">
        <v>7</v>
      </c>
      <c r="M8" s="10" t="s">
        <v>8</v>
      </c>
      <c r="N8" s="10"/>
      <c r="O8" s="10"/>
    </row>
    <row r="9" spans="1:15" x14ac:dyDescent="0.25">
      <c r="A9" s="10" t="s">
        <v>35</v>
      </c>
      <c r="B9" s="10">
        <v>3</v>
      </c>
      <c r="C9" s="10">
        <v>3</v>
      </c>
      <c r="D9" s="10">
        <v>3</v>
      </c>
      <c r="E9" s="10">
        <v>3</v>
      </c>
      <c r="F9" s="10">
        <v>3</v>
      </c>
      <c r="G9" s="10"/>
      <c r="H9" s="10" t="s">
        <v>36</v>
      </c>
      <c r="I9" s="10">
        <f>(I2+I5)/I6</f>
        <v>0.72916666666666663</v>
      </c>
      <c r="J9" s="10">
        <f>(J2+J5)/J6</f>
        <v>0.85416666666666663</v>
      </c>
      <c r="K9" s="10">
        <f>(K2+K5)/K6</f>
        <v>0.76041666666666663</v>
      </c>
      <c r="L9" s="10">
        <f>(L2+L5)/L6</f>
        <v>0.80208333333333337</v>
      </c>
      <c r="M9" s="10">
        <f>(M2+M5)/M6</f>
        <v>0.84375</v>
      </c>
      <c r="N9" s="10">
        <f>AVERAGE(I9:M9)</f>
        <v>0.79791666666666672</v>
      </c>
      <c r="O9" s="10"/>
    </row>
    <row r="10" spans="1:15" x14ac:dyDescent="0.25">
      <c r="A10" s="10" t="s">
        <v>37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/>
      <c r="H10" s="10" t="s">
        <v>38</v>
      </c>
      <c r="I10" s="10">
        <f>I2/(I3+I2)</f>
        <v>0.76470588235294112</v>
      </c>
      <c r="J10" s="10">
        <f>J2/(J3+J2)</f>
        <v>0.88235294117647056</v>
      </c>
      <c r="K10" s="10">
        <f>K2/(K3+K2)</f>
        <v>0.82352941176470584</v>
      </c>
      <c r="L10" s="10">
        <f>L2/(L3+L2)</f>
        <v>0.88235294117647056</v>
      </c>
      <c r="M10" s="10">
        <f>M2/(M3+M2)</f>
        <v>0.94117647058823528</v>
      </c>
      <c r="N10" s="10">
        <f>AVERAGE(I10:M10)</f>
        <v>0.85882352941176465</v>
      </c>
      <c r="O10" s="10"/>
    </row>
    <row r="11" spans="1:15" x14ac:dyDescent="0.25">
      <c r="A11" s="10" t="s">
        <v>39</v>
      </c>
      <c r="B11" s="10">
        <v>6</v>
      </c>
      <c r="C11" s="10">
        <v>3</v>
      </c>
      <c r="D11" s="10">
        <v>5</v>
      </c>
      <c r="E11" s="10">
        <v>4</v>
      </c>
      <c r="F11" s="10">
        <v>3</v>
      </c>
      <c r="G11" s="10"/>
      <c r="H11" s="10" t="s">
        <v>40</v>
      </c>
      <c r="I11" s="10">
        <f>I4/(I2+I4)</f>
        <v>0.62857142857142856</v>
      </c>
      <c r="J11" s="10">
        <f>J4/(J2+J4)</f>
        <v>0.44444444444444442</v>
      </c>
      <c r="K11" s="10">
        <f>K4/(K2+K4)</f>
        <v>0.58823529411764708</v>
      </c>
      <c r="L11" s="10">
        <f>L4/(L2+L4)</f>
        <v>0.53125</v>
      </c>
      <c r="M11" s="10">
        <f>M4/(M2+M4)</f>
        <v>0.46666666666666667</v>
      </c>
      <c r="N11" s="10">
        <f>AVERAGE(I11:M11)</f>
        <v>0.53183356676003735</v>
      </c>
      <c r="O11" s="10"/>
    </row>
    <row r="12" spans="1:15" x14ac:dyDescent="0.25">
      <c r="A12" s="10" t="s">
        <v>41</v>
      </c>
      <c r="B12" s="10">
        <v>15</v>
      </c>
      <c r="C12" s="10">
        <v>18</v>
      </c>
      <c r="D12" s="10">
        <v>16</v>
      </c>
      <c r="E12" s="10">
        <v>17</v>
      </c>
      <c r="F12" s="10">
        <v>18</v>
      </c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5">
      <c r="A13" s="10" t="s">
        <v>42</v>
      </c>
      <c r="B13" s="10">
        <v>24</v>
      </c>
      <c r="C13" s="10">
        <v>24</v>
      </c>
      <c r="D13" s="10">
        <v>24</v>
      </c>
      <c r="E13" s="10">
        <v>24</v>
      </c>
      <c r="F13" s="10">
        <v>24</v>
      </c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5">
      <c r="A15" s="56">
        <v>43264</v>
      </c>
      <c r="B15" s="10" t="s">
        <v>9</v>
      </c>
      <c r="C15" s="10" t="s">
        <v>10</v>
      </c>
      <c r="D15" s="10" t="s">
        <v>6</v>
      </c>
      <c r="E15" s="10" t="s">
        <v>7</v>
      </c>
      <c r="F15" s="10" t="s">
        <v>8</v>
      </c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5">
      <c r="A16" s="10" t="s">
        <v>35</v>
      </c>
      <c r="B16" s="10">
        <v>3</v>
      </c>
      <c r="C16" s="10">
        <v>4</v>
      </c>
      <c r="D16" s="10">
        <v>4</v>
      </c>
      <c r="E16" s="10">
        <v>4</v>
      </c>
      <c r="F16" s="10">
        <v>5</v>
      </c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5">
      <c r="A17" s="10" t="s">
        <v>37</v>
      </c>
      <c r="B17" s="10">
        <v>2</v>
      </c>
      <c r="C17" s="10">
        <v>1</v>
      </c>
      <c r="D17" s="10">
        <v>1</v>
      </c>
      <c r="E17" s="10">
        <v>1</v>
      </c>
      <c r="F17" s="10">
        <v>0</v>
      </c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5">
      <c r="A18" s="10" t="s">
        <v>39</v>
      </c>
      <c r="B18" s="10">
        <v>2</v>
      </c>
      <c r="C18" s="10">
        <v>1</v>
      </c>
      <c r="D18" s="10">
        <v>3</v>
      </c>
      <c r="E18" s="10">
        <v>2</v>
      </c>
      <c r="F18" s="10">
        <v>1</v>
      </c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5">
      <c r="A19" s="10" t="s">
        <v>41</v>
      </c>
      <c r="B19" s="10">
        <v>17</v>
      </c>
      <c r="C19" s="10">
        <v>18</v>
      </c>
      <c r="D19" s="10">
        <v>16</v>
      </c>
      <c r="E19" s="10">
        <v>17</v>
      </c>
      <c r="F19" s="10">
        <v>18</v>
      </c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5">
      <c r="A20" s="10" t="s">
        <v>42</v>
      </c>
      <c r="B20" s="10">
        <v>24</v>
      </c>
      <c r="C20" s="10">
        <v>24</v>
      </c>
      <c r="D20" s="10">
        <v>24</v>
      </c>
      <c r="E20" s="10">
        <v>24</v>
      </c>
      <c r="F20" s="10">
        <v>24</v>
      </c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5">
      <c r="A22" s="56">
        <v>43413</v>
      </c>
      <c r="B22" s="10" t="s">
        <v>9</v>
      </c>
      <c r="C22" s="10" t="s">
        <v>10</v>
      </c>
      <c r="D22" s="10" t="s">
        <v>6</v>
      </c>
      <c r="E22" s="10" t="s">
        <v>7</v>
      </c>
      <c r="F22" s="10" t="s">
        <v>8</v>
      </c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5">
      <c r="A23" s="10" t="s">
        <v>35</v>
      </c>
      <c r="B23" s="10">
        <v>2</v>
      </c>
      <c r="C23" s="10">
        <v>2</v>
      </c>
      <c r="D23" s="10">
        <v>2</v>
      </c>
      <c r="E23" s="10">
        <v>2</v>
      </c>
      <c r="F23" s="10">
        <v>2</v>
      </c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5">
      <c r="A24" s="10" t="s">
        <v>37</v>
      </c>
      <c r="B24" s="10">
        <v>1</v>
      </c>
      <c r="C24" s="10">
        <v>1</v>
      </c>
      <c r="D24" s="10">
        <v>1</v>
      </c>
      <c r="E24" s="10">
        <v>1</v>
      </c>
      <c r="F24" s="10">
        <v>1</v>
      </c>
      <c r="G24" s="10"/>
      <c r="H24" s="10"/>
      <c r="I24" s="10"/>
      <c r="J24" s="10"/>
      <c r="K24" s="10"/>
      <c r="L24" s="10"/>
      <c r="M24" s="10"/>
      <c r="N24" s="10"/>
      <c r="O24" s="10"/>
    </row>
    <row r="25" spans="1:15" x14ac:dyDescent="0.25">
      <c r="A25" s="10" t="s">
        <v>39</v>
      </c>
      <c r="B25" s="10">
        <v>4</v>
      </c>
      <c r="C25" s="10">
        <v>2</v>
      </c>
      <c r="D25" s="10">
        <v>4</v>
      </c>
      <c r="E25" s="10">
        <v>2</v>
      </c>
      <c r="F25" s="10">
        <v>2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25">
      <c r="A26" s="10" t="s">
        <v>41</v>
      </c>
      <c r="B26" s="10">
        <v>17</v>
      </c>
      <c r="C26" s="10">
        <v>19</v>
      </c>
      <c r="D26" s="10">
        <v>17</v>
      </c>
      <c r="E26" s="10">
        <v>19</v>
      </c>
      <c r="F26" s="10">
        <v>19</v>
      </c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25">
      <c r="A27" s="10" t="s">
        <v>42</v>
      </c>
      <c r="B27" s="10">
        <v>24</v>
      </c>
      <c r="C27" s="10">
        <v>24</v>
      </c>
      <c r="D27" s="10">
        <v>24</v>
      </c>
      <c r="E27" s="10">
        <v>24</v>
      </c>
      <c r="F27" s="10">
        <v>24</v>
      </c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25" zoomScale="70" zoomScaleNormal="70" workbookViewId="0">
      <selection activeCell="Q29" sqref="Q29:U29"/>
    </sheetView>
  </sheetViews>
  <sheetFormatPr defaultRowHeight="15" x14ac:dyDescent="0.25"/>
  <cols>
    <col min="1" max="8" width="8.5703125"/>
    <col min="10" max="10" width="15"/>
    <col min="11" max="15" width="8.5703125"/>
    <col min="16" max="16" width="21.140625"/>
    <col min="17" max="17" width="17.28515625"/>
    <col min="18" max="18" width="18.7109375"/>
    <col min="19" max="19" width="20.7109375"/>
    <col min="20" max="20" width="20"/>
    <col min="21" max="1025" width="8.5703125"/>
  </cols>
  <sheetData>
    <row r="1" spans="1:20" x14ac:dyDescent="0.25">
      <c r="A1" t="s">
        <v>0</v>
      </c>
      <c r="D1" t="s">
        <v>1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s="1" t="s">
        <v>7</v>
      </c>
      <c r="G2" t="s">
        <v>8</v>
      </c>
      <c r="I2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0" ht="15.75" x14ac:dyDescent="0.25">
      <c r="A3" t="s">
        <v>11</v>
      </c>
      <c r="C3" s="34">
        <v>7.5261204999999998E-2</v>
      </c>
      <c r="D3" s="35"/>
      <c r="E3" s="36"/>
      <c r="F3" s="37">
        <v>8.4459800000000001E-4</v>
      </c>
      <c r="G3" s="38">
        <v>1.9472840000000001E-3</v>
      </c>
      <c r="H3" s="10"/>
      <c r="I3" t="s">
        <v>11</v>
      </c>
      <c r="J3" s="39" t="s">
        <v>63</v>
      </c>
      <c r="K3" s="11" t="str">
        <f t="shared" ref="K3:K26" si="0">IF(C3&lt;0.09,"TIDAK","YA")</f>
        <v>TIDAK</v>
      </c>
      <c r="L3" s="11" t="str">
        <f t="shared" ref="L3:L26" si="1">IF(D3&lt;0.09,"TIDAK","YA")</f>
        <v>TIDAK</v>
      </c>
      <c r="M3" s="11" t="str">
        <f t="shared" ref="M3:M26" si="2">IF(E3&lt;0.09,"TIDAK","YA")</f>
        <v>TIDAK</v>
      </c>
      <c r="N3" s="11" t="str">
        <f t="shared" ref="N3:N26" si="3">IF(F3&lt;0.09,"TIDAK","YA")</f>
        <v>TIDAK</v>
      </c>
      <c r="O3" s="11" t="str">
        <f t="shared" ref="O3:O26" si="4">IF(G3&lt;0.09,"TIDAK","YA")</f>
        <v>TIDAK</v>
      </c>
      <c r="P3" s="12" t="str">
        <f t="shared" ref="P3:P26" si="5">IF(AND(K3="YA",J3="YA"),"hits",IF(AND(K3="TIDAK",J3="YA"),"misses",IF(AND(K3="YA",J3="TIDAK"),"false alarm","correct negatives")))</f>
        <v>misses</v>
      </c>
      <c r="Q3" s="13" t="str">
        <f t="shared" ref="Q3:Q26" si="6">IF(AND(L3="YA",J3="YA"),"hits",IF(AND(L3="TIDAK",J3="YA"),"misses",IF(AND(L3="YA",J3="TIDAK"),"false alarm","correct negatives")))</f>
        <v>misses</v>
      </c>
      <c r="R3" s="13" t="str">
        <f t="shared" ref="R3:R26" si="7">IF(AND(M3="YA",J3="YA"),"hits",IF(AND(M3="TIDAK",J3="YA"),"misses",IF(AND(M3="YA",J3="TIDAK"),"false alarm","correct negatives")))</f>
        <v>misses</v>
      </c>
      <c r="S3" s="12" t="str">
        <f t="shared" ref="S3:S26" si="8">IF(AND(N3="YA",J3="YA"),"hits",IF(AND(N3="TIDAK",J3="YA"),"misses",IF(AND(N3="YA",J3="TIDAK"),"false alarm","correct negatives")))</f>
        <v>misses</v>
      </c>
      <c r="T3" s="12" t="str">
        <f t="shared" ref="T3:T26" si="9">IF(AND(O3="YA",J3="YA"),"hits",IF(AND(O3="TIDAK",J3="YA"),"misses",IF(AND(O3="YA",J3="TIDAK"),"false alarm","correct negatives")))</f>
        <v>misses</v>
      </c>
    </row>
    <row r="4" spans="1:20" ht="15.75" x14ac:dyDescent="0.25">
      <c r="A4" t="s">
        <v>12</v>
      </c>
      <c r="C4" s="34">
        <v>4.9653053000000003E-2</v>
      </c>
      <c r="D4" s="35">
        <v>6.94205E-3</v>
      </c>
      <c r="E4" s="36"/>
      <c r="F4" s="37">
        <v>5.5851937999999997E-2</v>
      </c>
      <c r="G4" s="38">
        <v>5.2893163E-2</v>
      </c>
      <c r="H4" s="10"/>
      <c r="I4" t="s">
        <v>12</v>
      </c>
      <c r="J4" s="39" t="s">
        <v>63</v>
      </c>
      <c r="K4" s="11" t="str">
        <f t="shared" si="0"/>
        <v>TIDAK</v>
      </c>
      <c r="L4" s="11" t="str">
        <f t="shared" si="1"/>
        <v>TIDAK</v>
      </c>
      <c r="M4" s="11" t="str">
        <f t="shared" si="2"/>
        <v>TIDAK</v>
      </c>
      <c r="N4" s="11" t="str">
        <f t="shared" si="3"/>
        <v>TIDAK</v>
      </c>
      <c r="O4" s="11" t="str">
        <f t="shared" si="4"/>
        <v>TIDAK</v>
      </c>
      <c r="P4" s="12" t="str">
        <f t="shared" si="5"/>
        <v>misses</v>
      </c>
      <c r="Q4" s="13" t="str">
        <f t="shared" si="6"/>
        <v>misses</v>
      </c>
      <c r="R4" s="13" t="str">
        <f t="shared" si="7"/>
        <v>misses</v>
      </c>
      <c r="S4" s="12" t="str">
        <f t="shared" si="8"/>
        <v>misses</v>
      </c>
      <c r="T4" s="12" t="str">
        <f t="shared" si="9"/>
        <v>misses</v>
      </c>
    </row>
    <row r="5" spans="1:20" ht="15.75" x14ac:dyDescent="0.25">
      <c r="A5" t="s">
        <v>13</v>
      </c>
      <c r="C5" s="34">
        <v>6.2419890999999998E-2</v>
      </c>
      <c r="D5" s="35">
        <v>0.102141462</v>
      </c>
      <c r="E5" s="36"/>
      <c r="F5" s="37">
        <v>6.4354479999999999E-3</v>
      </c>
      <c r="G5" s="38"/>
      <c r="H5" s="10"/>
      <c r="I5" t="s">
        <v>13</v>
      </c>
      <c r="J5" s="39" t="s">
        <v>63</v>
      </c>
      <c r="K5" s="11" t="str">
        <f t="shared" si="0"/>
        <v>TIDAK</v>
      </c>
      <c r="L5" s="11" t="str">
        <f t="shared" si="1"/>
        <v>YA</v>
      </c>
      <c r="M5" s="11" t="str">
        <f t="shared" si="2"/>
        <v>TIDAK</v>
      </c>
      <c r="N5" s="11" t="str">
        <f t="shared" si="3"/>
        <v>TIDAK</v>
      </c>
      <c r="O5" s="11" t="str">
        <f t="shared" si="4"/>
        <v>TIDAK</v>
      </c>
      <c r="P5" s="12" t="str">
        <f t="shared" si="5"/>
        <v>misses</v>
      </c>
      <c r="Q5" s="13" t="str">
        <f t="shared" si="6"/>
        <v>hits</v>
      </c>
      <c r="R5" s="13" t="str">
        <f t="shared" si="7"/>
        <v>misses</v>
      </c>
      <c r="S5" s="12" t="str">
        <f t="shared" si="8"/>
        <v>misses</v>
      </c>
      <c r="T5" s="12" t="str">
        <f t="shared" si="9"/>
        <v>misses</v>
      </c>
    </row>
    <row r="6" spans="1:20" ht="15.75" x14ac:dyDescent="0.25">
      <c r="A6" t="s">
        <v>14</v>
      </c>
      <c r="C6" s="34">
        <v>8.7668418999999997E-2</v>
      </c>
      <c r="D6" s="35">
        <v>1.7999999999999999E-8</v>
      </c>
      <c r="E6" s="36"/>
      <c r="F6" s="37"/>
      <c r="G6" s="38">
        <v>3.1555413999999997E-2</v>
      </c>
      <c r="H6" s="10"/>
      <c r="I6" t="s">
        <v>14</v>
      </c>
      <c r="J6" s="39" t="s">
        <v>63</v>
      </c>
      <c r="K6" s="11" t="str">
        <f t="shared" si="0"/>
        <v>TIDAK</v>
      </c>
      <c r="L6" s="11" t="str">
        <f t="shared" si="1"/>
        <v>TIDAK</v>
      </c>
      <c r="M6" s="11" t="str">
        <f t="shared" si="2"/>
        <v>TIDAK</v>
      </c>
      <c r="N6" s="11" t="str">
        <f t="shared" si="3"/>
        <v>TIDAK</v>
      </c>
      <c r="O6" s="11" t="str">
        <f t="shared" si="4"/>
        <v>TIDAK</v>
      </c>
      <c r="P6" s="12" t="str">
        <f t="shared" si="5"/>
        <v>misses</v>
      </c>
      <c r="Q6" s="13" t="str">
        <f t="shared" si="6"/>
        <v>misses</v>
      </c>
      <c r="R6" s="13" t="str">
        <f t="shared" si="7"/>
        <v>misses</v>
      </c>
      <c r="S6" s="12" t="str">
        <f t="shared" si="8"/>
        <v>misses</v>
      </c>
      <c r="T6" s="12" t="str">
        <f t="shared" si="9"/>
        <v>misses</v>
      </c>
    </row>
    <row r="7" spans="1:20" ht="15.75" x14ac:dyDescent="0.25">
      <c r="A7" t="s">
        <v>15</v>
      </c>
      <c r="C7" s="34">
        <v>0.141471386</v>
      </c>
      <c r="D7" s="35">
        <v>0.14440494700000001</v>
      </c>
      <c r="E7" s="36">
        <v>2.9679999999999998E-6</v>
      </c>
      <c r="F7" s="37">
        <v>9.2107087000000004E-2</v>
      </c>
      <c r="G7" s="38">
        <v>0.28529858600000002</v>
      </c>
      <c r="H7" s="10"/>
      <c r="I7" t="s">
        <v>15</v>
      </c>
      <c r="J7" s="39" t="s">
        <v>63</v>
      </c>
      <c r="K7" s="11" t="str">
        <f t="shared" si="0"/>
        <v>YA</v>
      </c>
      <c r="L7" s="11" t="str">
        <f t="shared" si="1"/>
        <v>YA</v>
      </c>
      <c r="M7" s="11" t="str">
        <f t="shared" si="2"/>
        <v>TIDAK</v>
      </c>
      <c r="N7" s="11" t="str">
        <f t="shared" si="3"/>
        <v>YA</v>
      </c>
      <c r="O7" s="11" t="str">
        <f t="shared" si="4"/>
        <v>YA</v>
      </c>
      <c r="P7" s="12" t="str">
        <f t="shared" si="5"/>
        <v>hits</v>
      </c>
      <c r="Q7" s="13" t="str">
        <f t="shared" si="6"/>
        <v>hits</v>
      </c>
      <c r="R7" s="13" t="str">
        <f t="shared" si="7"/>
        <v>misses</v>
      </c>
      <c r="S7" s="12" t="str">
        <f t="shared" si="8"/>
        <v>hits</v>
      </c>
      <c r="T7" s="12" t="str">
        <f t="shared" si="9"/>
        <v>hits</v>
      </c>
    </row>
    <row r="8" spans="1:20" ht="15.75" x14ac:dyDescent="0.25">
      <c r="A8" t="s">
        <v>16</v>
      </c>
      <c r="C8" s="34">
        <v>3.3872895E-2</v>
      </c>
      <c r="D8" s="35">
        <v>0.62982374100000005</v>
      </c>
      <c r="E8" s="36">
        <v>0.25556872400000002</v>
      </c>
      <c r="F8" s="37">
        <v>1.624979296</v>
      </c>
      <c r="G8" s="38">
        <v>0.155788594</v>
      </c>
      <c r="H8" s="10"/>
      <c r="I8" t="s">
        <v>16</v>
      </c>
      <c r="J8" s="39" t="s">
        <v>63</v>
      </c>
      <c r="K8" s="11" t="str">
        <f t="shared" si="0"/>
        <v>TIDAK</v>
      </c>
      <c r="L8" s="11" t="str">
        <f t="shared" si="1"/>
        <v>YA</v>
      </c>
      <c r="M8" s="11" t="str">
        <f t="shared" si="2"/>
        <v>YA</v>
      </c>
      <c r="N8" s="11" t="str">
        <f t="shared" si="3"/>
        <v>YA</v>
      </c>
      <c r="O8" s="11" t="str">
        <f t="shared" si="4"/>
        <v>YA</v>
      </c>
      <c r="P8" s="12" t="str">
        <f t="shared" si="5"/>
        <v>misses</v>
      </c>
      <c r="Q8" s="13" t="str">
        <f t="shared" si="6"/>
        <v>hits</v>
      </c>
      <c r="R8" s="13" t="str">
        <f t="shared" si="7"/>
        <v>hits</v>
      </c>
      <c r="S8" s="12" t="str">
        <f t="shared" si="8"/>
        <v>hits</v>
      </c>
      <c r="T8" s="12" t="str">
        <f t="shared" si="9"/>
        <v>hits</v>
      </c>
    </row>
    <row r="9" spans="1:20" ht="15.75" x14ac:dyDescent="0.25">
      <c r="A9" t="s">
        <v>17</v>
      </c>
      <c r="C9" s="34">
        <v>1.277050078</v>
      </c>
      <c r="D9" s="35">
        <v>0.89349552399999999</v>
      </c>
      <c r="E9" s="36">
        <v>0.50102161599999995</v>
      </c>
      <c r="F9" s="37">
        <v>0.35799807700000003</v>
      </c>
      <c r="G9" s="38">
        <v>0.529588489</v>
      </c>
      <c r="H9" s="10"/>
      <c r="I9" t="s">
        <v>17</v>
      </c>
      <c r="J9" s="39" t="s">
        <v>63</v>
      </c>
      <c r="K9" s="11" t="str">
        <f t="shared" si="0"/>
        <v>YA</v>
      </c>
      <c r="L9" s="11" t="str">
        <f t="shared" si="1"/>
        <v>YA</v>
      </c>
      <c r="M9" s="11" t="str">
        <f t="shared" si="2"/>
        <v>YA</v>
      </c>
      <c r="N9" s="11" t="str">
        <f t="shared" si="3"/>
        <v>YA</v>
      </c>
      <c r="O9" s="11" t="str">
        <f t="shared" si="4"/>
        <v>YA</v>
      </c>
      <c r="P9" s="12" t="str">
        <f t="shared" si="5"/>
        <v>hits</v>
      </c>
      <c r="Q9" s="13" t="str">
        <f t="shared" si="6"/>
        <v>hits</v>
      </c>
      <c r="R9" s="13" t="str">
        <f t="shared" si="7"/>
        <v>hits</v>
      </c>
      <c r="S9" s="12" t="str">
        <f t="shared" si="8"/>
        <v>hits</v>
      </c>
      <c r="T9" s="12" t="str">
        <f t="shared" si="9"/>
        <v>hits</v>
      </c>
    </row>
    <row r="10" spans="1:20" ht="15.75" x14ac:dyDescent="0.25">
      <c r="A10" t="s">
        <v>18</v>
      </c>
      <c r="C10" s="34">
        <v>0.18967885500000001</v>
      </c>
      <c r="D10" s="35">
        <v>0.40218457000000002</v>
      </c>
      <c r="E10" s="40">
        <v>0.55440923200000003</v>
      </c>
      <c r="F10" s="37">
        <v>0.16274168</v>
      </c>
      <c r="G10" s="38">
        <v>1.743064959</v>
      </c>
      <c r="H10" s="10"/>
      <c r="I10" t="s">
        <v>18</v>
      </c>
      <c r="J10" s="39" t="s">
        <v>63</v>
      </c>
      <c r="K10" s="11" t="str">
        <f t="shared" si="0"/>
        <v>YA</v>
      </c>
      <c r="L10" s="11" t="str">
        <f t="shared" si="1"/>
        <v>YA</v>
      </c>
      <c r="M10" s="11" t="str">
        <f t="shared" si="2"/>
        <v>YA</v>
      </c>
      <c r="N10" s="11" t="str">
        <f t="shared" si="3"/>
        <v>YA</v>
      </c>
      <c r="O10" s="11" t="str">
        <f t="shared" si="4"/>
        <v>YA</v>
      </c>
      <c r="P10" s="12" t="str">
        <f t="shared" si="5"/>
        <v>hits</v>
      </c>
      <c r="Q10" s="13" t="str">
        <f t="shared" si="6"/>
        <v>hits</v>
      </c>
      <c r="R10" s="13" t="str">
        <f t="shared" si="7"/>
        <v>hits</v>
      </c>
      <c r="S10" s="12" t="str">
        <f t="shared" si="8"/>
        <v>hits</v>
      </c>
      <c r="T10" s="12" t="str">
        <f t="shared" si="9"/>
        <v>hits</v>
      </c>
    </row>
    <row r="11" spans="1:20" ht="15.75" x14ac:dyDescent="0.25">
      <c r="A11" t="s">
        <v>19</v>
      </c>
      <c r="C11" s="34">
        <v>5.5724161639999998</v>
      </c>
      <c r="D11" s="35">
        <v>1.466500599</v>
      </c>
      <c r="E11" s="36">
        <v>4.2857130239999996</v>
      </c>
      <c r="F11" s="37">
        <v>6.4949397150000001</v>
      </c>
      <c r="G11" s="38">
        <v>3.2961657199999999</v>
      </c>
      <c r="H11" s="10"/>
      <c r="I11" t="s">
        <v>19</v>
      </c>
      <c r="J11" s="39" t="s">
        <v>63</v>
      </c>
      <c r="K11" s="11" t="str">
        <f t="shared" si="0"/>
        <v>YA</v>
      </c>
      <c r="L11" s="11" t="str">
        <f t="shared" si="1"/>
        <v>YA</v>
      </c>
      <c r="M11" s="11" t="str">
        <f t="shared" si="2"/>
        <v>YA</v>
      </c>
      <c r="N11" s="11" t="str">
        <f t="shared" si="3"/>
        <v>YA</v>
      </c>
      <c r="O11" s="11" t="str">
        <f t="shared" si="4"/>
        <v>YA</v>
      </c>
      <c r="P11" s="12" t="str">
        <f t="shared" si="5"/>
        <v>hits</v>
      </c>
      <c r="Q11" s="13" t="str">
        <f t="shared" si="6"/>
        <v>hits</v>
      </c>
      <c r="R11" s="13" t="str">
        <f t="shared" si="7"/>
        <v>hits</v>
      </c>
      <c r="S11" s="12" t="str">
        <f t="shared" si="8"/>
        <v>hits</v>
      </c>
      <c r="T11" s="12" t="str">
        <f t="shared" si="9"/>
        <v>hits</v>
      </c>
    </row>
    <row r="12" spans="1:20" ht="15.75" x14ac:dyDescent="0.25">
      <c r="A12" t="s">
        <v>20</v>
      </c>
      <c r="C12" s="34">
        <v>1.5646727090000001</v>
      </c>
      <c r="D12" s="35">
        <v>7.663413502</v>
      </c>
      <c r="E12" s="36">
        <v>10.409997702</v>
      </c>
      <c r="F12" s="37">
        <v>16.405825138000001</v>
      </c>
      <c r="G12" s="41">
        <v>1.685465276</v>
      </c>
      <c r="H12" s="10"/>
      <c r="I12" t="s">
        <v>20</v>
      </c>
      <c r="J12" s="39" t="s">
        <v>64</v>
      </c>
      <c r="K12" s="11" t="str">
        <f t="shared" si="0"/>
        <v>YA</v>
      </c>
      <c r="L12" s="11" t="str">
        <f t="shared" si="1"/>
        <v>YA</v>
      </c>
      <c r="M12" s="11" t="str">
        <f t="shared" si="2"/>
        <v>YA</v>
      </c>
      <c r="N12" s="11" t="str">
        <f t="shared" si="3"/>
        <v>YA</v>
      </c>
      <c r="O12" s="11" t="str">
        <f t="shared" si="4"/>
        <v>YA</v>
      </c>
      <c r="P12" s="12" t="str">
        <f t="shared" si="5"/>
        <v>false alarm</v>
      </c>
      <c r="Q12" s="13" t="str">
        <f t="shared" si="6"/>
        <v>false alarm</v>
      </c>
      <c r="R12" s="13" t="str">
        <f t="shared" si="7"/>
        <v>false alarm</v>
      </c>
      <c r="S12" s="12" t="str">
        <f t="shared" si="8"/>
        <v>false alarm</v>
      </c>
      <c r="T12" s="12" t="str">
        <f t="shared" si="9"/>
        <v>false alarm</v>
      </c>
    </row>
    <row r="13" spans="1:20" ht="15.75" x14ac:dyDescent="0.25">
      <c r="A13" t="s">
        <v>21</v>
      </c>
      <c r="C13" s="34">
        <v>3.0970869059999999</v>
      </c>
      <c r="D13" s="35">
        <v>3.2331173419999999</v>
      </c>
      <c r="E13" s="40">
        <v>2.913842201</v>
      </c>
      <c r="F13" s="37">
        <v>2.5574340819999999</v>
      </c>
      <c r="G13" s="41">
        <v>1.3786543609999999</v>
      </c>
      <c r="H13" s="10"/>
      <c r="I13" t="s">
        <v>21</v>
      </c>
      <c r="J13" s="39" t="s">
        <v>64</v>
      </c>
      <c r="K13" s="11" t="str">
        <f t="shared" si="0"/>
        <v>YA</v>
      </c>
      <c r="L13" s="11" t="str">
        <f t="shared" si="1"/>
        <v>YA</v>
      </c>
      <c r="M13" s="11" t="str">
        <f t="shared" si="2"/>
        <v>YA</v>
      </c>
      <c r="N13" s="11" t="str">
        <f t="shared" si="3"/>
        <v>YA</v>
      </c>
      <c r="O13" s="11" t="str">
        <f t="shared" si="4"/>
        <v>YA</v>
      </c>
      <c r="P13" s="12" t="str">
        <f t="shared" si="5"/>
        <v>false alarm</v>
      </c>
      <c r="Q13" s="13" t="str">
        <f t="shared" si="6"/>
        <v>false alarm</v>
      </c>
      <c r="R13" s="13" t="str">
        <f t="shared" si="7"/>
        <v>false alarm</v>
      </c>
      <c r="S13" s="12" t="str">
        <f t="shared" si="8"/>
        <v>false alarm</v>
      </c>
      <c r="T13" s="12" t="str">
        <f t="shared" si="9"/>
        <v>false alarm</v>
      </c>
    </row>
    <row r="14" spans="1:20" ht="15.75" x14ac:dyDescent="0.25">
      <c r="A14" t="s">
        <v>22</v>
      </c>
      <c r="C14" s="34">
        <v>0.57700061800000002</v>
      </c>
      <c r="D14" s="35">
        <v>0.40167617799999999</v>
      </c>
      <c r="E14" s="36">
        <v>0.45501899699999998</v>
      </c>
      <c r="F14" s="37">
        <v>2.526925087</v>
      </c>
      <c r="G14" s="41">
        <v>3.1193673610000001</v>
      </c>
      <c r="H14" s="10"/>
      <c r="I14" t="s">
        <v>22</v>
      </c>
      <c r="J14" s="39" t="s">
        <v>64</v>
      </c>
      <c r="K14" s="11" t="str">
        <f t="shared" si="0"/>
        <v>YA</v>
      </c>
      <c r="L14" s="11" t="str">
        <f t="shared" si="1"/>
        <v>YA</v>
      </c>
      <c r="M14" s="11" t="str">
        <f t="shared" si="2"/>
        <v>YA</v>
      </c>
      <c r="N14" s="11" t="str">
        <f t="shared" si="3"/>
        <v>YA</v>
      </c>
      <c r="O14" s="11" t="str">
        <f t="shared" si="4"/>
        <v>YA</v>
      </c>
      <c r="P14" s="12" t="str">
        <f t="shared" si="5"/>
        <v>false alarm</v>
      </c>
      <c r="Q14" s="13" t="str">
        <f t="shared" si="6"/>
        <v>false alarm</v>
      </c>
      <c r="R14" s="13" t="str">
        <f t="shared" si="7"/>
        <v>false alarm</v>
      </c>
      <c r="S14" s="12" t="str">
        <f t="shared" si="8"/>
        <v>false alarm</v>
      </c>
      <c r="T14" s="12" t="str">
        <f t="shared" si="9"/>
        <v>false alarm</v>
      </c>
    </row>
    <row r="15" spans="1:20" ht="15.75" x14ac:dyDescent="0.25">
      <c r="A15" t="s">
        <v>23</v>
      </c>
      <c r="C15" s="34">
        <v>8.6793899999999993E-2</v>
      </c>
      <c r="D15" s="35">
        <v>2.1958608630000001</v>
      </c>
      <c r="E15" s="36">
        <v>1.8561820979999999</v>
      </c>
      <c r="F15" s="37">
        <v>2.2902278900000002</v>
      </c>
      <c r="G15" s="38">
        <v>6.2426002030000003</v>
      </c>
      <c r="H15" s="10"/>
      <c r="I15" t="s">
        <v>23</v>
      </c>
      <c r="J15" s="39" t="s">
        <v>63</v>
      </c>
      <c r="K15" s="11" t="str">
        <f t="shared" si="0"/>
        <v>TIDAK</v>
      </c>
      <c r="L15" s="11" t="str">
        <f t="shared" si="1"/>
        <v>YA</v>
      </c>
      <c r="M15" s="11" t="str">
        <f t="shared" si="2"/>
        <v>YA</v>
      </c>
      <c r="N15" s="11" t="str">
        <f t="shared" si="3"/>
        <v>YA</v>
      </c>
      <c r="O15" s="11" t="str">
        <f t="shared" si="4"/>
        <v>YA</v>
      </c>
      <c r="P15" s="12" t="str">
        <f t="shared" si="5"/>
        <v>misses</v>
      </c>
      <c r="Q15" s="13" t="str">
        <f t="shared" si="6"/>
        <v>hits</v>
      </c>
      <c r="R15" s="13" t="str">
        <f t="shared" si="7"/>
        <v>hits</v>
      </c>
      <c r="S15" s="12" t="str">
        <f t="shared" si="8"/>
        <v>hits</v>
      </c>
      <c r="T15" s="12" t="str">
        <f t="shared" si="9"/>
        <v>hits</v>
      </c>
    </row>
    <row r="16" spans="1:20" ht="15.75" x14ac:dyDescent="0.25">
      <c r="A16" t="s">
        <v>24</v>
      </c>
      <c r="C16" s="34">
        <v>9.8635674000000007E-2</v>
      </c>
      <c r="D16" s="35">
        <v>0.50166893000000001</v>
      </c>
      <c r="E16" s="40">
        <v>0.39110279100000001</v>
      </c>
      <c r="F16" s="37">
        <v>0.11655330699999999</v>
      </c>
      <c r="G16" s="38">
        <v>2.2862401010000002</v>
      </c>
      <c r="H16" s="10"/>
      <c r="I16" t="s">
        <v>24</v>
      </c>
      <c r="J16" s="39" t="s">
        <v>64</v>
      </c>
      <c r="K16" s="11" t="str">
        <f t="shared" si="0"/>
        <v>YA</v>
      </c>
      <c r="L16" s="11" t="str">
        <f t="shared" si="1"/>
        <v>YA</v>
      </c>
      <c r="M16" s="11" t="str">
        <f t="shared" si="2"/>
        <v>YA</v>
      </c>
      <c r="N16" s="11" t="str">
        <f t="shared" si="3"/>
        <v>YA</v>
      </c>
      <c r="O16" s="11" t="str">
        <f t="shared" si="4"/>
        <v>YA</v>
      </c>
      <c r="P16" s="12" t="str">
        <f t="shared" si="5"/>
        <v>false alarm</v>
      </c>
      <c r="Q16" s="13" t="str">
        <f t="shared" si="6"/>
        <v>false alarm</v>
      </c>
      <c r="R16" s="13" t="str">
        <f t="shared" si="7"/>
        <v>false alarm</v>
      </c>
      <c r="S16" s="12" t="str">
        <f t="shared" si="8"/>
        <v>false alarm</v>
      </c>
      <c r="T16" s="12" t="str">
        <f t="shared" si="9"/>
        <v>false alarm</v>
      </c>
    </row>
    <row r="17" spans="1:21" ht="15.75" x14ac:dyDescent="0.25">
      <c r="A17" t="s">
        <v>25</v>
      </c>
      <c r="C17" s="34">
        <v>0.88792800900000002</v>
      </c>
      <c r="D17" s="35">
        <v>1.7361183170000001</v>
      </c>
      <c r="E17" s="36">
        <v>1.650259972</v>
      </c>
      <c r="F17" s="37">
        <v>8.1253049999999993E-3</v>
      </c>
      <c r="G17" s="38">
        <v>0.40018176999999999</v>
      </c>
      <c r="H17" s="10"/>
      <c r="I17" t="s">
        <v>25</v>
      </c>
      <c r="J17" s="39" t="s">
        <v>64</v>
      </c>
      <c r="K17" s="11" t="str">
        <f t="shared" si="0"/>
        <v>YA</v>
      </c>
      <c r="L17" s="11" t="str">
        <f t="shared" si="1"/>
        <v>YA</v>
      </c>
      <c r="M17" s="11" t="str">
        <f t="shared" si="2"/>
        <v>YA</v>
      </c>
      <c r="N17" s="11" t="str">
        <f t="shared" si="3"/>
        <v>TIDAK</v>
      </c>
      <c r="O17" s="11" t="str">
        <f t="shared" si="4"/>
        <v>YA</v>
      </c>
      <c r="P17" s="12" t="str">
        <f t="shared" si="5"/>
        <v>false alarm</v>
      </c>
      <c r="Q17" s="13" t="str">
        <f t="shared" si="6"/>
        <v>false alarm</v>
      </c>
      <c r="R17" s="13" t="str">
        <f t="shared" si="7"/>
        <v>false alarm</v>
      </c>
      <c r="S17" s="12" t="str">
        <f t="shared" si="8"/>
        <v>correct negatives</v>
      </c>
      <c r="T17" s="12" t="str">
        <f t="shared" si="9"/>
        <v>false alarm</v>
      </c>
    </row>
    <row r="18" spans="1:21" ht="15.75" x14ac:dyDescent="0.25">
      <c r="A18" t="s">
        <v>26</v>
      </c>
      <c r="C18" s="34">
        <v>0.65256404899999998</v>
      </c>
      <c r="D18" s="35">
        <v>7.2504997000000002E-2</v>
      </c>
      <c r="E18" s="36">
        <v>4.666328E-3</v>
      </c>
      <c r="F18" s="37">
        <v>1.173038483</v>
      </c>
      <c r="G18" s="38">
        <v>2.5888638500000001</v>
      </c>
      <c r="H18" s="10"/>
      <c r="I18" t="s">
        <v>26</v>
      </c>
      <c r="J18" s="39" t="s">
        <v>64</v>
      </c>
      <c r="K18" s="11" t="str">
        <f t="shared" si="0"/>
        <v>YA</v>
      </c>
      <c r="L18" s="11" t="str">
        <f t="shared" si="1"/>
        <v>TIDAK</v>
      </c>
      <c r="M18" s="11" t="str">
        <f t="shared" si="2"/>
        <v>TIDAK</v>
      </c>
      <c r="N18" s="11" t="str">
        <f t="shared" si="3"/>
        <v>YA</v>
      </c>
      <c r="O18" s="11" t="str">
        <f t="shared" si="4"/>
        <v>YA</v>
      </c>
      <c r="P18" s="12" t="str">
        <f t="shared" si="5"/>
        <v>false alarm</v>
      </c>
      <c r="Q18" s="13" t="str">
        <f t="shared" si="6"/>
        <v>correct negatives</v>
      </c>
      <c r="R18" s="13" t="str">
        <f t="shared" si="7"/>
        <v>correct negatives</v>
      </c>
      <c r="S18" s="12" t="str">
        <f t="shared" si="8"/>
        <v>false alarm</v>
      </c>
      <c r="T18" s="12" t="str">
        <f t="shared" si="9"/>
        <v>false alarm</v>
      </c>
    </row>
    <row r="19" spans="1:21" ht="15.75" x14ac:dyDescent="0.25">
      <c r="A19" t="s">
        <v>27</v>
      </c>
      <c r="C19" s="34">
        <v>0.32056570099999998</v>
      </c>
      <c r="D19" s="35">
        <v>0.357422829</v>
      </c>
      <c r="E19" s="36">
        <v>0.24616432199999999</v>
      </c>
      <c r="F19" s="37">
        <v>0.979642868</v>
      </c>
      <c r="G19" s="38">
        <v>2.2874193190000001</v>
      </c>
      <c r="H19" s="10"/>
      <c r="I19" t="s">
        <v>27</v>
      </c>
      <c r="J19" s="39" t="s">
        <v>64</v>
      </c>
      <c r="K19" s="11" t="str">
        <f t="shared" si="0"/>
        <v>YA</v>
      </c>
      <c r="L19" s="11" t="str">
        <f t="shared" si="1"/>
        <v>YA</v>
      </c>
      <c r="M19" s="11" t="str">
        <f t="shared" si="2"/>
        <v>YA</v>
      </c>
      <c r="N19" s="11" t="str">
        <f t="shared" si="3"/>
        <v>YA</v>
      </c>
      <c r="O19" s="11" t="str">
        <f t="shared" si="4"/>
        <v>YA</v>
      </c>
      <c r="P19" s="12" t="str">
        <f t="shared" si="5"/>
        <v>false alarm</v>
      </c>
      <c r="Q19" s="13" t="str">
        <f t="shared" si="6"/>
        <v>false alarm</v>
      </c>
      <c r="R19" s="13" t="str">
        <f t="shared" si="7"/>
        <v>false alarm</v>
      </c>
      <c r="S19" s="12" t="str">
        <f t="shared" si="8"/>
        <v>false alarm</v>
      </c>
      <c r="T19" s="12" t="str">
        <f t="shared" si="9"/>
        <v>false alarm</v>
      </c>
    </row>
    <row r="20" spans="1:21" ht="15.75" x14ac:dyDescent="0.25">
      <c r="A20" t="s">
        <v>28</v>
      </c>
      <c r="C20" s="34">
        <v>1.6415514950000001</v>
      </c>
      <c r="D20" s="35">
        <v>2.5262829999999998E-3</v>
      </c>
      <c r="E20" s="36">
        <v>2.3472423550000001</v>
      </c>
      <c r="F20" s="37">
        <v>2.9050159450000002</v>
      </c>
      <c r="G20" s="38">
        <v>2.6875672339999999</v>
      </c>
      <c r="H20" s="10"/>
      <c r="I20" t="s">
        <v>28</v>
      </c>
      <c r="J20" s="39" t="s">
        <v>63</v>
      </c>
      <c r="K20" s="11" t="str">
        <f t="shared" si="0"/>
        <v>YA</v>
      </c>
      <c r="L20" s="11" t="str">
        <f t="shared" si="1"/>
        <v>TIDAK</v>
      </c>
      <c r="M20" s="11" t="str">
        <f t="shared" si="2"/>
        <v>YA</v>
      </c>
      <c r="N20" s="11" t="str">
        <f t="shared" si="3"/>
        <v>YA</v>
      </c>
      <c r="O20" s="11" t="str">
        <f t="shared" si="4"/>
        <v>YA</v>
      </c>
      <c r="P20" s="12" t="str">
        <f t="shared" si="5"/>
        <v>hits</v>
      </c>
      <c r="Q20" s="13" t="str">
        <f t="shared" si="6"/>
        <v>misses</v>
      </c>
      <c r="R20" s="13" t="str">
        <f t="shared" si="7"/>
        <v>hits</v>
      </c>
      <c r="S20" s="12" t="str">
        <f t="shared" si="8"/>
        <v>hits</v>
      </c>
      <c r="T20" s="12" t="str">
        <f t="shared" si="9"/>
        <v>hits</v>
      </c>
    </row>
    <row r="21" spans="1:21" ht="15.75" x14ac:dyDescent="0.25">
      <c r="A21" t="s">
        <v>29</v>
      </c>
      <c r="B21" s="10"/>
      <c r="C21" s="34">
        <v>3.0037217140000001</v>
      </c>
      <c r="D21" s="35">
        <v>0.74516963999999997</v>
      </c>
      <c r="E21" s="36">
        <v>3.7793769840000002</v>
      </c>
      <c r="F21" s="37">
        <v>2.952579498</v>
      </c>
      <c r="G21" s="38">
        <v>1.507800579</v>
      </c>
      <c r="H21" s="10"/>
      <c r="I21" t="s">
        <v>29</v>
      </c>
      <c r="J21" s="39" t="s">
        <v>63</v>
      </c>
      <c r="K21" s="11" t="str">
        <f t="shared" si="0"/>
        <v>YA</v>
      </c>
      <c r="L21" s="11" t="str">
        <f t="shared" si="1"/>
        <v>YA</v>
      </c>
      <c r="M21" s="11" t="str">
        <f t="shared" si="2"/>
        <v>YA</v>
      </c>
      <c r="N21" s="11" t="str">
        <f t="shared" si="3"/>
        <v>YA</v>
      </c>
      <c r="O21" s="11" t="str">
        <f t="shared" si="4"/>
        <v>YA</v>
      </c>
      <c r="P21" s="12" t="str">
        <f t="shared" si="5"/>
        <v>hits</v>
      </c>
      <c r="Q21" s="13" t="str">
        <f t="shared" si="6"/>
        <v>hits</v>
      </c>
      <c r="R21" s="13" t="str">
        <f t="shared" si="7"/>
        <v>hits</v>
      </c>
      <c r="S21" s="12" t="str">
        <f t="shared" si="8"/>
        <v>hits</v>
      </c>
      <c r="T21" s="12" t="str">
        <f t="shared" si="9"/>
        <v>hits</v>
      </c>
    </row>
    <row r="22" spans="1:21" ht="15.75" x14ac:dyDescent="0.25">
      <c r="A22" t="s">
        <v>30</v>
      </c>
      <c r="B22" s="10"/>
      <c r="C22" s="34">
        <v>2.2879152299999999</v>
      </c>
      <c r="D22" s="35">
        <v>1.5874061580000001</v>
      </c>
      <c r="E22" s="36">
        <v>4.6731462480000001</v>
      </c>
      <c r="F22" s="37">
        <v>1.276071548</v>
      </c>
      <c r="G22" s="38">
        <v>0.48750734299999998</v>
      </c>
      <c r="H22" s="10"/>
      <c r="I22" t="s">
        <v>30</v>
      </c>
      <c r="J22" s="39" t="s">
        <v>63</v>
      </c>
      <c r="K22" s="11" t="str">
        <f t="shared" si="0"/>
        <v>YA</v>
      </c>
      <c r="L22" s="11" t="str">
        <f t="shared" si="1"/>
        <v>YA</v>
      </c>
      <c r="M22" s="11" t="str">
        <f t="shared" si="2"/>
        <v>YA</v>
      </c>
      <c r="N22" s="11" t="str">
        <f t="shared" si="3"/>
        <v>YA</v>
      </c>
      <c r="O22" s="11" t="str">
        <f t="shared" si="4"/>
        <v>YA</v>
      </c>
      <c r="P22" s="12" t="str">
        <f t="shared" si="5"/>
        <v>hits</v>
      </c>
      <c r="Q22" s="13" t="str">
        <f t="shared" si="6"/>
        <v>hits</v>
      </c>
      <c r="R22" s="13" t="str">
        <f t="shared" si="7"/>
        <v>hits</v>
      </c>
      <c r="S22" s="12" t="str">
        <f t="shared" si="8"/>
        <v>hits</v>
      </c>
      <c r="T22" s="12" t="str">
        <f t="shared" si="9"/>
        <v>hits</v>
      </c>
    </row>
    <row r="23" spans="1:21" ht="15.75" x14ac:dyDescent="0.25">
      <c r="A23" t="s">
        <v>31</v>
      </c>
      <c r="B23" s="10"/>
      <c r="C23" s="34">
        <v>3.2280421260000001</v>
      </c>
      <c r="D23" s="35">
        <v>0.21603059799999999</v>
      </c>
      <c r="E23" s="36">
        <v>4.9307146069999996</v>
      </c>
      <c r="F23" s="37">
        <v>1.9845218659999999</v>
      </c>
      <c r="G23" s="38">
        <v>1.8509511949999999</v>
      </c>
      <c r="H23" s="10"/>
      <c r="I23" t="s">
        <v>31</v>
      </c>
      <c r="J23" s="39" t="s">
        <v>63</v>
      </c>
      <c r="K23" s="11" t="str">
        <f t="shared" si="0"/>
        <v>YA</v>
      </c>
      <c r="L23" s="11" t="str">
        <f t="shared" si="1"/>
        <v>YA</v>
      </c>
      <c r="M23" s="11" t="str">
        <f t="shared" si="2"/>
        <v>YA</v>
      </c>
      <c r="N23" s="11" t="str">
        <f t="shared" si="3"/>
        <v>YA</v>
      </c>
      <c r="O23" s="11" t="str">
        <f t="shared" si="4"/>
        <v>YA</v>
      </c>
      <c r="P23" s="12" t="str">
        <f t="shared" si="5"/>
        <v>hits</v>
      </c>
      <c r="Q23" s="13" t="str">
        <f t="shared" si="6"/>
        <v>hits</v>
      </c>
      <c r="R23" s="13" t="str">
        <f t="shared" si="7"/>
        <v>hits</v>
      </c>
      <c r="S23" s="12" t="str">
        <f t="shared" si="8"/>
        <v>hits</v>
      </c>
      <c r="T23" s="12" t="str">
        <f t="shared" si="9"/>
        <v>hits</v>
      </c>
    </row>
    <row r="24" spans="1:21" ht="15.75" x14ac:dyDescent="0.25">
      <c r="A24" t="s">
        <v>32</v>
      </c>
      <c r="B24" s="10"/>
      <c r="C24" s="34">
        <v>3.7731828690000002</v>
      </c>
      <c r="D24" s="35">
        <v>0.53965473200000003</v>
      </c>
      <c r="E24" s="36">
        <v>3.491150856</v>
      </c>
      <c r="F24" s="37">
        <v>2.048433304</v>
      </c>
      <c r="G24" s="38">
        <v>2.9979434010000001</v>
      </c>
      <c r="H24" s="10"/>
      <c r="I24" t="s">
        <v>32</v>
      </c>
      <c r="J24" s="39" t="s">
        <v>63</v>
      </c>
      <c r="K24" s="11" t="str">
        <f t="shared" si="0"/>
        <v>YA</v>
      </c>
      <c r="L24" s="11" t="str">
        <f t="shared" si="1"/>
        <v>YA</v>
      </c>
      <c r="M24" s="11" t="str">
        <f t="shared" si="2"/>
        <v>YA</v>
      </c>
      <c r="N24" s="11" t="str">
        <f t="shared" si="3"/>
        <v>YA</v>
      </c>
      <c r="O24" s="11" t="str">
        <f t="shared" si="4"/>
        <v>YA</v>
      </c>
      <c r="P24" s="12" t="str">
        <f t="shared" si="5"/>
        <v>hits</v>
      </c>
      <c r="Q24" s="13" t="str">
        <f t="shared" si="6"/>
        <v>hits</v>
      </c>
      <c r="R24" s="13" t="str">
        <f t="shared" si="7"/>
        <v>hits</v>
      </c>
      <c r="S24" s="12" t="str">
        <f t="shared" si="8"/>
        <v>hits</v>
      </c>
      <c r="T24" s="12" t="str">
        <f t="shared" si="9"/>
        <v>hits</v>
      </c>
    </row>
    <row r="25" spans="1:21" ht="15.75" x14ac:dyDescent="0.25">
      <c r="A25" t="s">
        <v>33</v>
      </c>
      <c r="B25" s="10"/>
      <c r="C25" s="34">
        <v>1.6549892429999999</v>
      </c>
      <c r="D25" s="35">
        <v>0.25048446699999999</v>
      </c>
      <c r="E25" s="36">
        <v>0.64850235000000001</v>
      </c>
      <c r="F25" s="37">
        <v>1.811588287</v>
      </c>
      <c r="G25" s="38">
        <v>2.824896812</v>
      </c>
      <c r="H25" s="10"/>
      <c r="I25" t="s">
        <v>33</v>
      </c>
      <c r="J25" s="39" t="s">
        <v>63</v>
      </c>
      <c r="K25" s="11" t="str">
        <f t="shared" si="0"/>
        <v>YA</v>
      </c>
      <c r="L25" s="11" t="str">
        <f t="shared" si="1"/>
        <v>YA</v>
      </c>
      <c r="M25" s="11" t="str">
        <f t="shared" si="2"/>
        <v>YA</v>
      </c>
      <c r="N25" s="11" t="str">
        <f t="shared" si="3"/>
        <v>YA</v>
      </c>
      <c r="O25" s="11" t="str">
        <f t="shared" si="4"/>
        <v>YA</v>
      </c>
      <c r="P25" s="12" t="str">
        <f t="shared" si="5"/>
        <v>hits</v>
      </c>
      <c r="Q25" s="13" t="str">
        <f t="shared" si="6"/>
        <v>hits</v>
      </c>
      <c r="R25" s="13" t="str">
        <f t="shared" si="7"/>
        <v>hits</v>
      </c>
      <c r="S25" s="12" t="str">
        <f t="shared" si="8"/>
        <v>hits</v>
      </c>
      <c r="T25" s="12" t="str">
        <f t="shared" si="9"/>
        <v>hits</v>
      </c>
    </row>
    <row r="26" spans="1:21" ht="15.75" x14ac:dyDescent="0.25">
      <c r="A26" t="s">
        <v>34</v>
      </c>
      <c r="B26" s="10"/>
      <c r="C26" s="34">
        <v>1.1215543750000001</v>
      </c>
      <c r="D26" s="35">
        <v>5.3818225999999997E-2</v>
      </c>
      <c r="E26" s="36">
        <v>0.35043239599999998</v>
      </c>
      <c r="F26" s="37">
        <v>1.2167148590000001</v>
      </c>
      <c r="G26" s="38">
        <v>1.325374603</v>
      </c>
      <c r="H26" s="10"/>
      <c r="I26" t="s">
        <v>34</v>
      </c>
      <c r="J26" s="39" t="s">
        <v>63</v>
      </c>
      <c r="K26" s="11" t="str">
        <f t="shared" si="0"/>
        <v>YA</v>
      </c>
      <c r="L26" s="11" t="str">
        <f t="shared" si="1"/>
        <v>TIDAK</v>
      </c>
      <c r="M26" s="11" t="str">
        <f t="shared" si="2"/>
        <v>YA</v>
      </c>
      <c r="N26" s="11" t="str">
        <f t="shared" si="3"/>
        <v>YA</v>
      </c>
      <c r="O26" s="11" t="str">
        <f t="shared" si="4"/>
        <v>YA</v>
      </c>
      <c r="P26" s="12" t="str">
        <f t="shared" si="5"/>
        <v>hits</v>
      </c>
      <c r="Q26" s="13" t="str">
        <f t="shared" si="6"/>
        <v>misses</v>
      </c>
      <c r="R26" s="13" t="str">
        <f t="shared" si="7"/>
        <v>hits</v>
      </c>
      <c r="S26" s="12" t="str">
        <f t="shared" si="8"/>
        <v>hits</v>
      </c>
      <c r="T26" s="12" t="str">
        <f t="shared" si="9"/>
        <v>hits</v>
      </c>
    </row>
    <row r="27" spans="1:21" x14ac:dyDescent="0.25">
      <c r="B27" s="2">
        <f t="shared" ref="B27:G27" si="10">SUM(B3:B26)</f>
        <v>0</v>
      </c>
      <c r="C27" s="2">
        <f t="shared" si="10"/>
        <v>31.485696563999998</v>
      </c>
      <c r="D27" s="2">
        <f t="shared" si="10"/>
        <v>23.202365972999999</v>
      </c>
      <c r="E27" s="2">
        <f t="shared" si="10"/>
        <v>43.744515770999996</v>
      </c>
      <c r="F27" s="2">
        <f t="shared" si="10"/>
        <v>49.048595305999996</v>
      </c>
      <c r="G27" s="2">
        <f t="shared" si="10"/>
        <v>39.767135617000001</v>
      </c>
      <c r="H27" s="10"/>
      <c r="I27" s="20"/>
      <c r="J27" s="10"/>
      <c r="K27" s="10"/>
      <c r="L27" s="10"/>
    </row>
    <row r="28" spans="1:21" x14ac:dyDescent="0.25">
      <c r="B28">
        <v>32.200000000000003</v>
      </c>
      <c r="C28" s="21">
        <v>31.688882596999999</v>
      </c>
      <c r="D28" s="21">
        <v>23.202365971999999</v>
      </c>
      <c r="E28" s="21">
        <v>43.744515772</v>
      </c>
      <c r="F28" s="21">
        <v>49.048595306000003</v>
      </c>
      <c r="G28" s="21">
        <v>39.767135617000001</v>
      </c>
      <c r="H28" s="10"/>
      <c r="I28" s="10"/>
      <c r="J28" s="22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1" x14ac:dyDescent="0.25">
      <c r="C29" s="21"/>
      <c r="D29" s="21"/>
      <c r="E29" s="21"/>
      <c r="F29" s="21"/>
      <c r="G29" s="21"/>
      <c r="J29" s="25" t="s">
        <v>35</v>
      </c>
      <c r="K29" s="26">
        <f>COUNTIF(P3:P26,"hits")</f>
        <v>11</v>
      </c>
      <c r="L29" s="26">
        <f>COUNTIF(Q3:Q26,"hits")</f>
        <v>12</v>
      </c>
      <c r="M29" s="26">
        <f>COUNTIF(R3:R26,"hits")</f>
        <v>12</v>
      </c>
      <c r="N29" s="26">
        <f>COUNTIF(S3:S26,"hits")</f>
        <v>13</v>
      </c>
      <c r="O29" s="26">
        <f>COUNTIF(T3:T26,"hits")</f>
        <v>13</v>
      </c>
      <c r="P29" s="27" t="s">
        <v>36</v>
      </c>
      <c r="Q29" s="26">
        <f>(K29+K32)/K33</f>
        <v>0.45833333333333331</v>
      </c>
      <c r="R29" s="26">
        <f>(L29+L32)/L33</f>
        <v>0.54166666666666663</v>
      </c>
      <c r="S29" s="26">
        <f>(M29+M32)/M33</f>
        <v>0.54166666666666663</v>
      </c>
      <c r="T29" s="26">
        <f>(N29+N32)/N33</f>
        <v>0.58333333333333337</v>
      </c>
      <c r="U29" s="26">
        <f>(O29+O32)/O33</f>
        <v>0.54166666666666663</v>
      </c>
    </row>
    <row r="30" spans="1:21" x14ac:dyDescent="0.25">
      <c r="J30" s="25" t="s">
        <v>37</v>
      </c>
      <c r="K30" s="26">
        <f>COUNTIF(P3:P26,"misses")</f>
        <v>6</v>
      </c>
      <c r="L30" s="26">
        <f>COUNTIF(Q3:Q26,"misses")</f>
        <v>5</v>
      </c>
      <c r="M30" s="26">
        <f>COUNTIF(R3:R26,"misses")</f>
        <v>5</v>
      </c>
      <c r="N30" s="26">
        <f>COUNTIF(S3:S26,"misses")</f>
        <v>4</v>
      </c>
      <c r="O30" s="26">
        <f>COUNTIF(T3:T26,"misses")</f>
        <v>4</v>
      </c>
      <c r="P30" s="27" t="s">
        <v>38</v>
      </c>
      <c r="Q30" s="26">
        <f>K29/(K30+K29)</f>
        <v>0.6470588235294118</v>
      </c>
      <c r="R30" s="26">
        <f>L29/(L30+L29)</f>
        <v>0.70588235294117652</v>
      </c>
      <c r="S30" s="26">
        <f>M29/(M30+M29)</f>
        <v>0.70588235294117652</v>
      </c>
      <c r="T30" s="26">
        <f>N29/(N30+N29)</f>
        <v>0.76470588235294112</v>
      </c>
      <c r="U30" s="26">
        <f>O29/(O30+O29)</f>
        <v>0.76470588235294112</v>
      </c>
    </row>
    <row r="31" spans="1:21" x14ac:dyDescent="0.25">
      <c r="J31" s="25" t="s">
        <v>39</v>
      </c>
      <c r="K31" s="26">
        <f>COUNTIF(P3:P26,"false alarm")</f>
        <v>7</v>
      </c>
      <c r="L31" s="26">
        <f>COUNTIF(Q3:Q26,"false alarm")</f>
        <v>6</v>
      </c>
      <c r="M31" s="26">
        <f>COUNTIF(R3:R26,"false alarm")</f>
        <v>6</v>
      </c>
      <c r="N31" s="26">
        <f>COUNTIF(S3:S26,"false alarm")</f>
        <v>6</v>
      </c>
      <c r="O31" s="26">
        <f>COUNTIF(T3:T26,"false alarm")</f>
        <v>7</v>
      </c>
      <c r="P31" s="27" t="s">
        <v>40</v>
      </c>
      <c r="Q31" s="26">
        <f>K31/(K29+K31)</f>
        <v>0.3888888888888889</v>
      </c>
      <c r="R31" s="26">
        <f>L31/(L29+L31)</f>
        <v>0.33333333333333331</v>
      </c>
      <c r="S31" s="26">
        <f>M31/(M29+M31)</f>
        <v>0.33333333333333331</v>
      </c>
      <c r="T31" s="26">
        <f>N31/(N29+N31)</f>
        <v>0.31578947368421051</v>
      </c>
      <c r="U31" s="26">
        <f>O31/(O29+O31)</f>
        <v>0.35</v>
      </c>
    </row>
    <row r="32" spans="1:21" x14ac:dyDescent="0.25">
      <c r="J32" s="25" t="s">
        <v>41</v>
      </c>
      <c r="K32" s="26">
        <f>COUNTIF(P3:P26,"correct negatives")</f>
        <v>0</v>
      </c>
      <c r="L32" s="26">
        <f>COUNTIF(Q3:Q26,"correct negatives")</f>
        <v>1</v>
      </c>
      <c r="M32" s="26">
        <f>COUNTIF(R3:R26,"correct negatives")</f>
        <v>1</v>
      </c>
      <c r="N32" s="26">
        <f>COUNTIF(S3:S26,"correct negatives")</f>
        <v>1</v>
      </c>
      <c r="O32" s="26">
        <f>COUNTIF(T3:T26,"correct negatives")</f>
        <v>0</v>
      </c>
    </row>
    <row r="33" spans="1:15" x14ac:dyDescent="0.25">
      <c r="H33" s="10"/>
      <c r="I33" s="28"/>
      <c r="J33" s="25" t="s">
        <v>42</v>
      </c>
      <c r="K33" s="28">
        <f>SUM(K29:K32)</f>
        <v>24</v>
      </c>
      <c r="L33" s="28">
        <f>SUM(L29:L32)</f>
        <v>24</v>
      </c>
      <c r="M33" s="28">
        <f>SUM(M29:M32)</f>
        <v>24</v>
      </c>
      <c r="N33" s="28">
        <f>SUM(N29:N32)</f>
        <v>24</v>
      </c>
      <c r="O33" s="28">
        <f>SUM(O29:O32)</f>
        <v>24</v>
      </c>
    </row>
    <row r="34" spans="1:15" x14ac:dyDescent="0.25">
      <c r="H34" s="10"/>
      <c r="I34" s="28"/>
      <c r="J34" s="10"/>
      <c r="K34" s="28"/>
      <c r="L34" s="10"/>
      <c r="M34" s="28"/>
    </row>
    <row r="35" spans="1:15" x14ac:dyDescent="0.25">
      <c r="A35" t="s">
        <v>43</v>
      </c>
      <c r="H35" s="10"/>
      <c r="I35" s="28" t="s">
        <v>44</v>
      </c>
      <c r="J35" s="10"/>
      <c r="K35" s="28"/>
      <c r="L35" s="10"/>
      <c r="M35" s="28"/>
    </row>
    <row r="36" spans="1:15" x14ac:dyDescent="0.25">
      <c r="A36" s="29" t="s">
        <v>2</v>
      </c>
      <c r="B36" t="s">
        <v>3</v>
      </c>
      <c r="C36" t="s">
        <v>4</v>
      </c>
      <c r="D36" t="s">
        <v>5</v>
      </c>
      <c r="E36" t="s">
        <v>6</v>
      </c>
      <c r="F36" s="1" t="s">
        <v>7</v>
      </c>
      <c r="G36" t="s">
        <v>8</v>
      </c>
      <c r="H36" s="10"/>
      <c r="I36" s="28"/>
      <c r="J36" s="10"/>
      <c r="K36" s="28"/>
      <c r="L36" s="10"/>
      <c r="M36" s="28"/>
    </row>
    <row r="37" spans="1:15" x14ac:dyDescent="0.25">
      <c r="A37" s="30" t="s">
        <v>45</v>
      </c>
      <c r="B37" s="10">
        <v>10.199999999999999</v>
      </c>
      <c r="C37" s="10">
        <f>SUM(C3:C5)</f>
        <v>0.18733414900000001</v>
      </c>
      <c r="D37" s="10">
        <f>SUM(D3:D5)</f>
        <v>0.10908351200000001</v>
      </c>
      <c r="E37" s="10">
        <f>SUM(E3:E5)</f>
        <v>0</v>
      </c>
      <c r="F37" s="10">
        <f>SUM(F3:F5)</f>
        <v>6.3131984000000002E-2</v>
      </c>
      <c r="G37" s="10">
        <f>SUM(G3:G5)</f>
        <v>5.4840447E-2</v>
      </c>
      <c r="H37" s="10"/>
      <c r="I37" s="28"/>
      <c r="J37" s="10"/>
      <c r="K37" s="28"/>
      <c r="L37" s="10"/>
      <c r="M37" s="28"/>
    </row>
    <row r="38" spans="1:15" x14ac:dyDescent="0.25">
      <c r="A38" s="30" t="s">
        <v>46</v>
      </c>
      <c r="B38" s="31">
        <v>11.7</v>
      </c>
      <c r="C38" s="31">
        <f>SUM(D6:D8)</f>
        <v>0.77422870600000004</v>
      </c>
      <c r="D38" s="31">
        <f>SUM(E6:E8)</f>
        <v>0.25557169200000002</v>
      </c>
      <c r="E38" s="31">
        <f>SUM(F6:F8)</f>
        <v>1.717086383</v>
      </c>
      <c r="F38" s="31">
        <f>SUM(G6:G8)</f>
        <v>0.47264259400000003</v>
      </c>
      <c r="G38" s="31">
        <f>SUM(H6:H8)</f>
        <v>0</v>
      </c>
      <c r="H38" s="10"/>
      <c r="I38" s="28"/>
      <c r="J38" s="10"/>
      <c r="K38" s="28"/>
      <c r="L38" s="10"/>
      <c r="M38" s="28"/>
    </row>
    <row r="39" spans="1:15" x14ac:dyDescent="0.25">
      <c r="A39" s="30" t="s">
        <v>47</v>
      </c>
      <c r="B39" s="10">
        <v>0.1</v>
      </c>
      <c r="C39" s="10">
        <f>SUM(C9:C11)</f>
        <v>7.0391450969999996</v>
      </c>
      <c r="D39" s="10">
        <f>SUM(D9:D11)</f>
        <v>2.7621806929999999</v>
      </c>
      <c r="E39" s="10">
        <f>SUM(E9:E11)</f>
        <v>5.341143872</v>
      </c>
      <c r="F39" s="10">
        <f>SUM(F9:F11)</f>
        <v>7.0156794720000004</v>
      </c>
      <c r="G39" s="10">
        <f>SUM(G9:G11)</f>
        <v>5.5688191679999992</v>
      </c>
      <c r="H39" s="10"/>
      <c r="I39" s="28"/>
      <c r="J39" s="10"/>
      <c r="K39" s="28"/>
      <c r="L39" s="10"/>
      <c r="M39" s="28"/>
    </row>
    <row r="40" spans="1:15" x14ac:dyDescent="0.25">
      <c r="A40" s="30" t="s">
        <v>48</v>
      </c>
      <c r="B40" s="10"/>
      <c r="C40" s="10">
        <f>SUM(C12:C14)</f>
        <v>5.2387602330000007</v>
      </c>
      <c r="D40" s="10">
        <f>SUM(D12:D14)</f>
        <v>11.298207022000001</v>
      </c>
      <c r="E40" s="10">
        <f>SUM(E12:E14)</f>
        <v>13.778858899999999</v>
      </c>
      <c r="F40" s="10">
        <f>SUM(F12:F14)</f>
        <v>21.490184307</v>
      </c>
      <c r="G40" s="10">
        <f>SUM(G12:G14)</f>
        <v>6.1834869980000002</v>
      </c>
      <c r="H40" s="10"/>
      <c r="I40" s="32"/>
      <c r="J40" s="10"/>
      <c r="K40" s="28"/>
      <c r="L40" s="10"/>
      <c r="M40" s="28"/>
    </row>
    <row r="41" spans="1:15" x14ac:dyDescent="0.25">
      <c r="A41" s="30" t="s">
        <v>49</v>
      </c>
      <c r="B41" s="10">
        <v>0.5</v>
      </c>
      <c r="C41" s="10">
        <f>SUM(C15:C17)</f>
        <v>1.0733575829999999</v>
      </c>
      <c r="D41" s="10">
        <f>SUM(D15:D17)</f>
        <v>4.43364811</v>
      </c>
      <c r="E41" s="10">
        <f>SUM(E15:E17)</f>
        <v>3.8975448610000001</v>
      </c>
      <c r="F41" s="10">
        <f>SUM(F15:F17)</f>
        <v>2.414906502</v>
      </c>
      <c r="G41" s="10">
        <f>SUM(G15:G17)</f>
        <v>8.9290220740000006</v>
      </c>
      <c r="H41" s="10"/>
      <c r="I41" s="28"/>
      <c r="J41" s="10"/>
      <c r="K41" s="28"/>
      <c r="L41" s="10"/>
      <c r="M41" s="28"/>
    </row>
    <row r="42" spans="1:15" x14ac:dyDescent="0.25">
      <c r="A42" s="30" t="s">
        <v>50</v>
      </c>
      <c r="B42" s="10">
        <v>0.2</v>
      </c>
      <c r="C42" s="10">
        <f>SUM(C18:C20)</f>
        <v>2.6146812449999999</v>
      </c>
      <c r="D42" s="10">
        <f>SUM(D18:D20)</f>
        <v>0.43245410900000003</v>
      </c>
      <c r="E42" s="10">
        <f>SUM(E18:E20)</f>
        <v>2.5980730050000003</v>
      </c>
      <c r="F42" s="10">
        <f>SUM(F18:F20)</f>
        <v>5.0576972960000006</v>
      </c>
      <c r="G42" s="10">
        <f>SUM(G18:G20)</f>
        <v>7.563850403</v>
      </c>
      <c r="H42" s="10"/>
      <c r="I42" s="28"/>
      <c r="J42" s="10"/>
      <c r="K42" s="28"/>
      <c r="L42" s="10"/>
      <c r="M42" s="33"/>
    </row>
    <row r="43" spans="1:15" x14ac:dyDescent="0.25">
      <c r="A43" s="30" t="s">
        <v>51</v>
      </c>
      <c r="B43" s="10">
        <v>4.3</v>
      </c>
      <c r="C43" s="10">
        <f>SUM(C21:C23)</f>
        <v>8.5196790700000005</v>
      </c>
      <c r="D43" s="10">
        <f>SUM(D21:D23)</f>
        <v>2.5486063960000003</v>
      </c>
      <c r="E43" s="10">
        <f>SUM(E21:E23)</f>
        <v>13.383237839</v>
      </c>
      <c r="F43" s="10">
        <f>SUM(F21:F23)</f>
        <v>6.2131729119999992</v>
      </c>
      <c r="G43" s="10">
        <f>SUM(G21:G23)</f>
        <v>3.8462591169999998</v>
      </c>
      <c r="H43" s="10"/>
      <c r="I43" s="32"/>
      <c r="J43" s="10"/>
      <c r="K43" s="28"/>
      <c r="L43" s="10"/>
      <c r="M43" s="33"/>
    </row>
    <row r="44" spans="1:15" x14ac:dyDescent="0.25">
      <c r="A44" s="30" t="s">
        <v>52</v>
      </c>
      <c r="B44" s="10">
        <v>5.2</v>
      </c>
      <c r="C44" s="10">
        <f>SUM(C24:C26)</f>
        <v>6.5497264870000009</v>
      </c>
      <c r="D44" s="10">
        <f>SUM(D24:D26)</f>
        <v>0.84395742499999993</v>
      </c>
      <c r="E44" s="10">
        <f>SUM(E24:E26)</f>
        <v>4.4900856020000006</v>
      </c>
      <c r="F44" s="10">
        <f>SUM(F24:F26)</f>
        <v>5.0767364500000003</v>
      </c>
      <c r="G44" s="10">
        <f>SUM(G24:G26)</f>
        <v>7.1482148160000003</v>
      </c>
      <c r="H44" s="10"/>
      <c r="I44" s="28"/>
      <c r="J44" s="10"/>
      <c r="K44" s="28"/>
      <c r="L44" s="10"/>
      <c r="M44" s="33"/>
    </row>
    <row r="45" spans="1:15" x14ac:dyDescent="0.25">
      <c r="A45" s="20"/>
      <c r="H45" s="10"/>
      <c r="I45" s="28"/>
      <c r="J45" s="10"/>
      <c r="K45" s="28"/>
      <c r="L45" s="10"/>
      <c r="M45" s="28"/>
    </row>
    <row r="46" spans="1:15" x14ac:dyDescent="0.25">
      <c r="B46" s="10"/>
      <c r="C46" s="20" t="s">
        <v>53</v>
      </c>
      <c r="D46" s="10"/>
      <c r="H46" s="10"/>
      <c r="I46" s="32"/>
      <c r="J46" s="10"/>
      <c r="K46" s="28"/>
      <c r="L46" s="10"/>
      <c r="M46" s="28"/>
    </row>
    <row r="47" spans="1:15" x14ac:dyDescent="0.25">
      <c r="A47" s="29" t="s">
        <v>54</v>
      </c>
      <c r="B47" s="10" t="s">
        <v>65</v>
      </c>
      <c r="C47" s="10" t="s">
        <v>9</v>
      </c>
      <c r="D47" s="10" t="s">
        <v>10</v>
      </c>
      <c r="E47" t="s">
        <v>6</v>
      </c>
      <c r="F47" s="1" t="s">
        <v>7</v>
      </c>
      <c r="G47" t="s">
        <v>8</v>
      </c>
      <c r="H47" s="10"/>
      <c r="I47" s="28"/>
      <c r="J47" s="10"/>
      <c r="K47" s="28"/>
      <c r="L47" s="10"/>
      <c r="M47" s="28"/>
    </row>
    <row r="48" spans="1:15" s="10" customFormat="1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28"/>
      <c r="M48" s="28"/>
    </row>
    <row r="49" spans="1:13" x14ac:dyDescent="0.25">
      <c r="A49" s="45" t="s">
        <v>55</v>
      </c>
      <c r="B49" s="10">
        <f t="shared" ref="B49:G49" si="11">SUM(B37)</f>
        <v>10.199999999999999</v>
      </c>
      <c r="C49" s="10">
        <f t="shared" si="11"/>
        <v>0.18733414900000001</v>
      </c>
      <c r="D49" s="10">
        <f t="shared" si="11"/>
        <v>0.10908351200000001</v>
      </c>
      <c r="E49" s="10">
        <f t="shared" si="11"/>
        <v>0</v>
      </c>
      <c r="F49" s="10">
        <f t="shared" si="11"/>
        <v>6.3131984000000002E-2</v>
      </c>
      <c r="G49" s="10">
        <f t="shared" si="11"/>
        <v>5.4840447E-2</v>
      </c>
      <c r="H49" s="10"/>
      <c r="J49" s="10"/>
      <c r="K49" s="28"/>
      <c r="L49" s="10"/>
      <c r="M49" s="28"/>
    </row>
    <row r="50" spans="1:13" x14ac:dyDescent="0.25">
      <c r="A50" s="45" t="s">
        <v>56</v>
      </c>
      <c r="B50" s="31">
        <f>SUM(B37:B38)</f>
        <v>21.9</v>
      </c>
      <c r="C50" s="31">
        <f>SUM(C3:C8)</f>
        <v>0.45034684899999999</v>
      </c>
      <c r="D50" s="31">
        <f>SUM(D3:D8)</f>
        <v>0.88331221800000004</v>
      </c>
      <c r="E50" s="31">
        <f>SUM(E3:E8)</f>
        <v>0.25557169200000002</v>
      </c>
      <c r="F50" s="31">
        <f>SUM(F3:F8)</f>
        <v>1.780218367</v>
      </c>
      <c r="G50" s="31">
        <f>SUM(G3:G8)</f>
        <v>0.52748304099999999</v>
      </c>
      <c r="H50" s="10"/>
      <c r="J50" s="10"/>
      <c r="K50" s="28"/>
      <c r="L50" s="10"/>
      <c r="M50" s="28"/>
    </row>
    <row r="51" spans="1:13" x14ac:dyDescent="0.25">
      <c r="A51" s="45" t="s">
        <v>57</v>
      </c>
      <c r="B51" s="10">
        <f>SUM(B37:B39)</f>
        <v>22</v>
      </c>
      <c r="C51" s="10">
        <f>SUM(C3:C11)</f>
        <v>7.4894919459999993</v>
      </c>
      <c r="D51" s="10">
        <f>SUM(D3:D11)</f>
        <v>3.6454929109999998</v>
      </c>
      <c r="E51" s="10">
        <f>SUM(E3:E11)</f>
        <v>5.5967155640000001</v>
      </c>
      <c r="F51" s="10">
        <f>SUM(F3:F11)</f>
        <v>8.7958978390000002</v>
      </c>
      <c r="G51" s="10">
        <f>SUM(G3:G11)</f>
        <v>6.0963022089999992</v>
      </c>
      <c r="H51" s="10"/>
      <c r="J51" s="10"/>
      <c r="K51" s="28"/>
      <c r="L51" s="10"/>
      <c r="M51" s="28"/>
    </row>
    <row r="52" spans="1:13" x14ac:dyDescent="0.25">
      <c r="A52" s="45" t="s">
        <v>58</v>
      </c>
      <c r="B52" s="10">
        <f>SUM(B37:B40)</f>
        <v>22</v>
      </c>
      <c r="C52" s="10">
        <f>SUM(C3:C14)</f>
        <v>12.728252178999998</v>
      </c>
      <c r="D52" s="10">
        <f>SUM(D3:D14)</f>
        <v>14.943699933</v>
      </c>
      <c r="E52" s="10">
        <f>SUM(E3:E14)</f>
        <v>19.375574464</v>
      </c>
      <c r="F52" s="10">
        <f>SUM(F3:F14)</f>
        <v>30.286082146000002</v>
      </c>
      <c r="G52" s="10">
        <f>SUM(G3:G14)</f>
        <v>12.279789207</v>
      </c>
      <c r="H52" s="10"/>
      <c r="J52" s="10"/>
      <c r="K52" s="28"/>
      <c r="L52" s="10"/>
      <c r="M52" s="28"/>
    </row>
    <row r="53" spans="1:13" x14ac:dyDescent="0.25">
      <c r="A53" s="45" t="s">
        <v>59</v>
      </c>
      <c r="B53" s="10">
        <f>SUM(B37:B41)</f>
        <v>22.5</v>
      </c>
      <c r="C53" s="10">
        <f>SUM(C3:C17)</f>
        <v>13.801609761999998</v>
      </c>
      <c r="D53" s="10">
        <f>SUM(D3:D17)</f>
        <v>19.377348042999998</v>
      </c>
      <c r="E53" s="10">
        <f>SUM(E3:E17)</f>
        <v>23.273119325000003</v>
      </c>
      <c r="F53" s="10">
        <f>SUM(F3:F17)</f>
        <v>32.700988647999999</v>
      </c>
      <c r="G53" s="10">
        <f>SUM(G3:G17)</f>
        <v>21.208811281000003</v>
      </c>
      <c r="H53" s="10"/>
      <c r="J53" s="10"/>
      <c r="K53" s="28"/>
      <c r="L53" s="10"/>
      <c r="M53" s="28"/>
    </row>
    <row r="54" spans="1:13" x14ac:dyDescent="0.25">
      <c r="A54" s="45" t="s">
        <v>60</v>
      </c>
      <c r="B54" s="10">
        <f>SUM(B37:B42)</f>
        <v>22.7</v>
      </c>
      <c r="C54" s="10">
        <f>SUM(C3:C20)</f>
        <v>16.416291006999998</v>
      </c>
      <c r="D54" s="10">
        <f>SUM(D3:D20)</f>
        <v>19.809802152</v>
      </c>
      <c r="E54" s="10">
        <f>SUM(E3:E20)</f>
        <v>25.87119233</v>
      </c>
      <c r="F54" s="10">
        <f>SUM(F3:F20)</f>
        <v>37.758685944</v>
      </c>
      <c r="G54" s="10">
        <f>SUM(G3:G20)</f>
        <v>28.772661684000003</v>
      </c>
      <c r="H54" s="10"/>
      <c r="J54" s="10"/>
      <c r="K54" s="28"/>
      <c r="L54" s="10"/>
      <c r="M54" s="28"/>
    </row>
    <row r="55" spans="1:13" x14ac:dyDescent="0.25">
      <c r="A55" s="45" t="s">
        <v>61</v>
      </c>
      <c r="B55" s="10">
        <f>SUM(B37:B43)</f>
        <v>27</v>
      </c>
      <c r="C55" s="10">
        <f>SUM(C3:C23)</f>
        <v>24.935970077</v>
      </c>
      <c r="D55" s="10">
        <f>SUM(D3:D23)</f>
        <v>22.358408548</v>
      </c>
      <c r="E55" s="10">
        <f>SUM(E3:E23)</f>
        <v>39.254430168999995</v>
      </c>
      <c r="F55" s="10">
        <f>SUM(F3:F23)</f>
        <v>43.971858855999997</v>
      </c>
      <c r="G55" s="10">
        <f>SUM(G3:G23)</f>
        <v>32.618920801000002</v>
      </c>
      <c r="H55" s="10"/>
      <c r="J55" s="10"/>
      <c r="K55" s="28"/>
      <c r="L55" s="10"/>
      <c r="M55" s="28"/>
    </row>
    <row r="56" spans="1:13" x14ac:dyDescent="0.25">
      <c r="A56" s="45" t="s">
        <v>62</v>
      </c>
      <c r="B56" s="10">
        <f>SUM(B37:B44)</f>
        <v>32.200000000000003</v>
      </c>
      <c r="C56" s="10">
        <f>SUM(C3:C26)</f>
        <v>31.485696563999998</v>
      </c>
      <c r="D56" s="10">
        <f>SUM(D3:D26)</f>
        <v>23.202365972999999</v>
      </c>
      <c r="E56" s="10">
        <f>SUM(E3:E26)</f>
        <v>43.744515770999996</v>
      </c>
      <c r="F56" s="10">
        <f>SUM(F3:F26)</f>
        <v>49.048595305999996</v>
      </c>
      <c r="G56" s="10">
        <f>SUM(G3:G26)</f>
        <v>39.767135617000001</v>
      </c>
      <c r="H56" s="10"/>
      <c r="J56" s="10"/>
      <c r="K56" s="28"/>
      <c r="L56" s="10"/>
      <c r="M56" s="28"/>
    </row>
    <row r="57" spans="1:13" x14ac:dyDescent="0.25">
      <c r="B57" s="2">
        <f t="shared" ref="B57:G57" si="12">SUM(B37:B44)</f>
        <v>32.200000000000003</v>
      </c>
      <c r="C57" s="2">
        <f t="shared" si="12"/>
        <v>31.996912569999999</v>
      </c>
      <c r="D57" s="2">
        <f t="shared" si="12"/>
        <v>22.683708958999997</v>
      </c>
      <c r="E57" s="2">
        <f t="shared" si="12"/>
        <v>45.206030462000001</v>
      </c>
      <c r="F57" s="2">
        <f t="shared" si="12"/>
        <v>47.804151517000001</v>
      </c>
      <c r="G57" s="2">
        <f t="shared" si="12"/>
        <v>39.294493023000001</v>
      </c>
      <c r="H57" s="10"/>
      <c r="J57" s="10"/>
      <c r="K57" s="28"/>
      <c r="L57" s="10"/>
      <c r="M57" s="28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9" workbookViewId="0">
      <selection activeCell="I9" sqref="I9"/>
    </sheetView>
  </sheetViews>
  <sheetFormatPr defaultRowHeight="15" x14ac:dyDescent="0.25"/>
  <sheetData>
    <row r="1" spans="1:13" x14ac:dyDescent="0.25">
      <c r="A1" t="s">
        <v>70</v>
      </c>
      <c r="B1" t="s">
        <v>9</v>
      </c>
      <c r="C1" t="s">
        <v>10</v>
      </c>
      <c r="D1" t="s">
        <v>6</v>
      </c>
      <c r="E1" t="s">
        <v>7</v>
      </c>
      <c r="F1" t="s">
        <v>8</v>
      </c>
      <c r="H1" t="s">
        <v>74</v>
      </c>
      <c r="I1" t="s">
        <v>9</v>
      </c>
      <c r="J1" t="s">
        <v>10</v>
      </c>
      <c r="K1" t="s">
        <v>6</v>
      </c>
      <c r="L1" t="s">
        <v>7</v>
      </c>
      <c r="M1" t="s">
        <v>8</v>
      </c>
    </row>
    <row r="2" spans="1:13" x14ac:dyDescent="0.25">
      <c r="A2" t="s">
        <v>35</v>
      </c>
      <c r="B2">
        <v>3</v>
      </c>
      <c r="C2">
        <v>3</v>
      </c>
      <c r="D2">
        <v>3</v>
      </c>
      <c r="E2">
        <v>3</v>
      </c>
      <c r="F2">
        <v>3</v>
      </c>
      <c r="H2" t="s">
        <v>35</v>
      </c>
      <c r="I2">
        <f>SUM(B2,B9,B16,B23,B30)</f>
        <v>35</v>
      </c>
      <c r="J2" s="10">
        <f>SUM(C2,C9,C16,C23,C30)</f>
        <v>44</v>
      </c>
      <c r="K2" s="10">
        <f>SUM(D2,D9,D16,D23,D30)</f>
        <v>41</v>
      </c>
      <c r="L2" s="10">
        <f>SUM(E2,E9,E16,E23,E30)</f>
        <v>43</v>
      </c>
      <c r="M2" s="10">
        <f>SUM(F2,F9,F16,F23,F30)</f>
        <v>44</v>
      </c>
    </row>
    <row r="3" spans="1:13" x14ac:dyDescent="0.25">
      <c r="A3" t="s">
        <v>37</v>
      </c>
      <c r="B3">
        <v>0</v>
      </c>
      <c r="C3">
        <v>0</v>
      </c>
      <c r="D3">
        <v>0</v>
      </c>
      <c r="E3">
        <v>0</v>
      </c>
      <c r="F3">
        <v>0</v>
      </c>
      <c r="H3" t="s">
        <v>37</v>
      </c>
      <c r="I3" s="10">
        <f>SUM(B3,B10,B17,B24,B31)</f>
        <v>15</v>
      </c>
      <c r="J3" s="10">
        <f t="shared" ref="J3:M5" si="0">SUM(C3,C10,C17,C24,C31)</f>
        <v>6</v>
      </c>
      <c r="K3" s="10">
        <f t="shared" si="0"/>
        <v>9</v>
      </c>
      <c r="L3" s="10">
        <f t="shared" si="0"/>
        <v>7</v>
      </c>
      <c r="M3" s="10">
        <f t="shared" si="0"/>
        <v>6</v>
      </c>
    </row>
    <row r="4" spans="1:13" x14ac:dyDescent="0.25">
      <c r="A4" t="s">
        <v>39</v>
      </c>
      <c r="B4">
        <v>6</v>
      </c>
      <c r="C4">
        <v>3</v>
      </c>
      <c r="D4">
        <v>5</v>
      </c>
      <c r="E4">
        <v>4</v>
      </c>
      <c r="F4">
        <v>3</v>
      </c>
      <c r="H4" t="s">
        <v>39</v>
      </c>
      <c r="I4" s="10">
        <f>SUM(B4,B11,B18,B25,B32)</f>
        <v>26</v>
      </c>
      <c r="J4" s="10">
        <f t="shared" si="0"/>
        <v>14</v>
      </c>
      <c r="K4" s="10">
        <f t="shared" si="0"/>
        <v>22</v>
      </c>
      <c r="L4" s="10">
        <f t="shared" si="0"/>
        <v>20</v>
      </c>
      <c r="M4" s="10">
        <f t="shared" si="0"/>
        <v>15</v>
      </c>
    </row>
    <row r="5" spans="1:13" x14ac:dyDescent="0.25">
      <c r="A5" t="s">
        <v>41</v>
      </c>
      <c r="B5">
        <v>15</v>
      </c>
      <c r="C5">
        <v>18</v>
      </c>
      <c r="D5">
        <v>16</v>
      </c>
      <c r="E5">
        <v>17</v>
      </c>
      <c r="F5">
        <v>18</v>
      </c>
      <c r="H5" t="s">
        <v>41</v>
      </c>
      <c r="I5" s="10">
        <f>SUM(B5,B12,B19,B26,B33)</f>
        <v>32</v>
      </c>
      <c r="J5" s="10">
        <f t="shared" si="0"/>
        <v>44</v>
      </c>
      <c r="K5" s="10">
        <f t="shared" si="0"/>
        <v>36</v>
      </c>
      <c r="L5" s="10">
        <f t="shared" si="0"/>
        <v>38</v>
      </c>
      <c r="M5" s="10">
        <f t="shared" si="0"/>
        <v>43</v>
      </c>
    </row>
    <row r="6" spans="1:13" x14ac:dyDescent="0.25">
      <c r="A6" t="s">
        <v>42</v>
      </c>
      <c r="B6">
        <v>24</v>
      </c>
      <c r="C6">
        <v>24</v>
      </c>
      <c r="D6">
        <v>24</v>
      </c>
      <c r="E6">
        <v>24</v>
      </c>
      <c r="F6">
        <v>24</v>
      </c>
      <c r="H6" t="s">
        <v>42</v>
      </c>
      <c r="I6">
        <f>SUM(I2:I5)</f>
        <v>108</v>
      </c>
      <c r="J6" s="10">
        <f>SUM(J2:J5)</f>
        <v>108</v>
      </c>
      <c r="K6" s="10">
        <f>SUM(K2:K5)</f>
        <v>108</v>
      </c>
      <c r="L6" s="10">
        <f>SUM(L2:L5)</f>
        <v>108</v>
      </c>
      <c r="M6" s="10">
        <f>SUM(M2:M5)</f>
        <v>108</v>
      </c>
    </row>
    <row r="8" spans="1:13" x14ac:dyDescent="0.25">
      <c r="A8" t="s">
        <v>71</v>
      </c>
      <c r="B8" t="s">
        <v>9</v>
      </c>
      <c r="C8" t="s">
        <v>10</v>
      </c>
      <c r="D8" t="s">
        <v>6</v>
      </c>
      <c r="E8" t="s">
        <v>7</v>
      </c>
      <c r="F8" t="s">
        <v>8</v>
      </c>
      <c r="I8" t="s">
        <v>9</v>
      </c>
      <c r="J8" t="s">
        <v>10</v>
      </c>
      <c r="K8" t="s">
        <v>6</v>
      </c>
      <c r="L8" t="s">
        <v>7</v>
      </c>
      <c r="M8" t="s">
        <v>8</v>
      </c>
    </row>
    <row r="9" spans="1:13" x14ac:dyDescent="0.25">
      <c r="A9" t="s">
        <v>35</v>
      </c>
      <c r="B9">
        <v>11</v>
      </c>
      <c r="C9">
        <v>12</v>
      </c>
      <c r="D9">
        <v>12</v>
      </c>
      <c r="E9">
        <v>13</v>
      </c>
      <c r="F9">
        <v>13</v>
      </c>
      <c r="H9" t="s">
        <v>36</v>
      </c>
      <c r="I9">
        <f>(I2+I5)/I6</f>
        <v>0.62037037037037035</v>
      </c>
      <c r="J9" s="10">
        <f>(J2+J5)/J6</f>
        <v>0.81481481481481477</v>
      </c>
      <c r="K9" s="10">
        <f>(K2+K5)/K6</f>
        <v>0.71296296296296291</v>
      </c>
      <c r="L9" s="10">
        <f>(L2+L5)/L6</f>
        <v>0.75</v>
      </c>
      <c r="M9" s="10">
        <f>(M2+M5)/M6</f>
        <v>0.80555555555555558</v>
      </c>
    </row>
    <row r="10" spans="1:13" x14ac:dyDescent="0.25">
      <c r="A10" t="s">
        <v>37</v>
      </c>
      <c r="B10">
        <v>6</v>
      </c>
      <c r="C10">
        <v>5</v>
      </c>
      <c r="D10">
        <v>5</v>
      </c>
      <c r="E10">
        <v>4</v>
      </c>
      <c r="F10">
        <v>4</v>
      </c>
      <c r="H10" t="s">
        <v>38</v>
      </c>
      <c r="I10">
        <f>I2/(I3+I2)</f>
        <v>0.7</v>
      </c>
      <c r="J10" s="10">
        <f>J2/(J3+J2)</f>
        <v>0.88</v>
      </c>
      <c r="K10" s="10">
        <f>K2/(K3+K2)</f>
        <v>0.82</v>
      </c>
      <c r="L10" s="10">
        <f>L2/(L3+L2)</f>
        <v>0.86</v>
      </c>
      <c r="M10" s="10">
        <f>M2/(M3+M2)</f>
        <v>0.88</v>
      </c>
    </row>
    <row r="11" spans="1:13" x14ac:dyDescent="0.25">
      <c r="A11" t="s">
        <v>39</v>
      </c>
      <c r="B11">
        <v>7</v>
      </c>
      <c r="C11">
        <v>6</v>
      </c>
      <c r="D11">
        <v>6</v>
      </c>
      <c r="E11">
        <v>6</v>
      </c>
      <c r="F11">
        <v>7</v>
      </c>
      <c r="H11" t="s">
        <v>40</v>
      </c>
      <c r="I11">
        <f>I4/(I2+I4)</f>
        <v>0.42622950819672129</v>
      </c>
      <c r="J11" s="10">
        <f>J4/(J2+J4)</f>
        <v>0.2413793103448276</v>
      </c>
      <c r="K11" s="10">
        <f>K4/(K2+K4)</f>
        <v>0.34920634920634919</v>
      </c>
      <c r="L11" s="10">
        <f>L4/(L2+L4)</f>
        <v>0.31746031746031744</v>
      </c>
      <c r="M11" s="10">
        <f>M4/(M2+M4)</f>
        <v>0.25423728813559321</v>
      </c>
    </row>
    <row r="12" spans="1:13" x14ac:dyDescent="0.25">
      <c r="A12" t="s">
        <v>41</v>
      </c>
      <c r="B12">
        <v>0</v>
      </c>
      <c r="C12">
        <v>1</v>
      </c>
      <c r="D12">
        <v>1</v>
      </c>
      <c r="E12">
        <v>1</v>
      </c>
      <c r="F12">
        <v>0</v>
      </c>
    </row>
    <row r="13" spans="1:13" x14ac:dyDescent="0.25">
      <c r="A13" t="s">
        <v>42</v>
      </c>
      <c r="B13">
        <v>24</v>
      </c>
      <c r="C13">
        <v>24</v>
      </c>
      <c r="D13">
        <v>24</v>
      </c>
      <c r="E13">
        <v>24</v>
      </c>
      <c r="F13">
        <v>24</v>
      </c>
    </row>
    <row r="15" spans="1:13" x14ac:dyDescent="0.25">
      <c r="A15" t="s">
        <v>72</v>
      </c>
      <c r="B15" t="s">
        <v>9</v>
      </c>
      <c r="C15" t="s">
        <v>10</v>
      </c>
      <c r="D15" t="s">
        <v>6</v>
      </c>
      <c r="E15" t="s">
        <v>7</v>
      </c>
      <c r="F15" t="s">
        <v>8</v>
      </c>
    </row>
    <row r="16" spans="1:13" x14ac:dyDescent="0.25">
      <c r="A16" t="s">
        <v>35</v>
      </c>
      <c r="B16">
        <v>7</v>
      </c>
      <c r="C16">
        <v>11</v>
      </c>
      <c r="D16">
        <v>9</v>
      </c>
      <c r="E16">
        <v>10</v>
      </c>
      <c r="F16">
        <v>10</v>
      </c>
    </row>
    <row r="17" spans="1:6" x14ac:dyDescent="0.25">
      <c r="A17" t="s">
        <v>37</v>
      </c>
      <c r="B17">
        <v>5</v>
      </c>
      <c r="C17">
        <v>1</v>
      </c>
      <c r="D17">
        <v>3</v>
      </c>
      <c r="E17">
        <v>2</v>
      </c>
      <c r="F17">
        <v>2</v>
      </c>
    </row>
    <row r="18" spans="1:6" x14ac:dyDescent="0.25">
      <c r="A18" t="s">
        <v>39</v>
      </c>
      <c r="B18">
        <v>3</v>
      </c>
      <c r="C18">
        <v>1</v>
      </c>
      <c r="D18">
        <v>3</v>
      </c>
      <c r="E18">
        <v>3</v>
      </c>
      <c r="F18">
        <v>2</v>
      </c>
    </row>
    <row r="19" spans="1:6" x14ac:dyDescent="0.25">
      <c r="A19" t="s">
        <v>41</v>
      </c>
      <c r="B19">
        <v>9</v>
      </c>
      <c r="C19">
        <v>11</v>
      </c>
      <c r="D19">
        <v>9</v>
      </c>
      <c r="E19">
        <v>9</v>
      </c>
      <c r="F19">
        <v>10</v>
      </c>
    </row>
    <row r="20" spans="1:6" x14ac:dyDescent="0.25">
      <c r="A20" t="s">
        <v>42</v>
      </c>
      <c r="B20">
        <v>24</v>
      </c>
      <c r="C20">
        <v>24</v>
      </c>
      <c r="D20">
        <v>24</v>
      </c>
      <c r="E20">
        <v>24</v>
      </c>
      <c r="F20">
        <v>24</v>
      </c>
    </row>
    <row r="22" spans="1:6" x14ac:dyDescent="0.25">
      <c r="A22" t="s">
        <v>73</v>
      </c>
      <c r="B22" t="s">
        <v>9</v>
      </c>
      <c r="C22" t="s">
        <v>10</v>
      </c>
      <c r="D22" t="s">
        <v>6</v>
      </c>
      <c r="E22" t="s">
        <v>7</v>
      </c>
      <c r="F22" t="s">
        <v>8</v>
      </c>
    </row>
    <row r="23" spans="1:6" x14ac:dyDescent="0.25">
      <c r="A23" t="s">
        <v>35</v>
      </c>
      <c r="B23">
        <v>9</v>
      </c>
      <c r="C23">
        <v>10</v>
      </c>
      <c r="D23">
        <v>10</v>
      </c>
      <c r="E23">
        <v>10</v>
      </c>
      <c r="F23">
        <v>10</v>
      </c>
    </row>
    <row r="24" spans="1:6" x14ac:dyDescent="0.25">
      <c r="A24" t="s">
        <v>37</v>
      </c>
      <c r="B24">
        <v>1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t="s">
        <v>39</v>
      </c>
      <c r="B25">
        <v>6</v>
      </c>
      <c r="C25">
        <v>1</v>
      </c>
      <c r="D25">
        <v>5</v>
      </c>
      <c r="E25">
        <v>3</v>
      </c>
      <c r="F25">
        <v>1</v>
      </c>
    </row>
    <row r="26" spans="1:6" x14ac:dyDescent="0.25">
      <c r="A26" t="s">
        <v>41</v>
      </c>
      <c r="B26">
        <v>8</v>
      </c>
      <c r="C26">
        <v>13</v>
      </c>
      <c r="D26">
        <v>9</v>
      </c>
      <c r="E26">
        <v>11</v>
      </c>
      <c r="F26">
        <v>13</v>
      </c>
    </row>
    <row r="27" spans="1:6" x14ac:dyDescent="0.25">
      <c r="A27" t="s">
        <v>42</v>
      </c>
      <c r="B27">
        <v>24</v>
      </c>
      <c r="C27">
        <v>24</v>
      </c>
      <c r="D27">
        <v>24</v>
      </c>
      <c r="E27">
        <v>24</v>
      </c>
      <c r="F27">
        <v>24</v>
      </c>
    </row>
    <row r="29" spans="1:6" x14ac:dyDescent="0.25">
      <c r="B29" t="s">
        <v>9</v>
      </c>
      <c r="C29" t="s">
        <v>10</v>
      </c>
      <c r="D29" t="s">
        <v>6</v>
      </c>
      <c r="E29" t="s">
        <v>7</v>
      </c>
      <c r="F29" t="s">
        <v>8</v>
      </c>
    </row>
    <row r="30" spans="1:6" x14ac:dyDescent="0.25">
      <c r="A30" t="s">
        <v>35</v>
      </c>
      <c r="B30">
        <v>5</v>
      </c>
      <c r="C30">
        <v>8</v>
      </c>
      <c r="D30">
        <v>7</v>
      </c>
      <c r="E30">
        <v>7</v>
      </c>
      <c r="F30">
        <v>8</v>
      </c>
    </row>
    <row r="31" spans="1:6" x14ac:dyDescent="0.25">
      <c r="A31" t="s">
        <v>37</v>
      </c>
      <c r="B31">
        <v>3</v>
      </c>
      <c r="C31">
        <v>0</v>
      </c>
      <c r="D31">
        <v>1</v>
      </c>
      <c r="E31">
        <v>1</v>
      </c>
      <c r="F31">
        <v>0</v>
      </c>
    </row>
    <row r="32" spans="1:6" x14ac:dyDescent="0.25">
      <c r="A32" t="s">
        <v>39</v>
      </c>
      <c r="B32">
        <v>4</v>
      </c>
      <c r="C32">
        <v>3</v>
      </c>
      <c r="D32">
        <v>3</v>
      </c>
      <c r="E32">
        <v>4</v>
      </c>
      <c r="F32">
        <v>2</v>
      </c>
    </row>
    <row r="33" spans="1:6" x14ac:dyDescent="0.25">
      <c r="A33" t="s">
        <v>41</v>
      </c>
      <c r="B33">
        <v>0</v>
      </c>
      <c r="C33">
        <v>1</v>
      </c>
      <c r="D33">
        <v>1</v>
      </c>
      <c r="E33">
        <v>0</v>
      </c>
      <c r="F33">
        <v>2</v>
      </c>
    </row>
    <row r="34" spans="1:6" x14ac:dyDescent="0.25">
      <c r="A34" t="s">
        <v>42</v>
      </c>
      <c r="B34">
        <v>12</v>
      </c>
      <c r="C34">
        <v>12</v>
      </c>
      <c r="D34">
        <v>12</v>
      </c>
      <c r="E34">
        <v>12</v>
      </c>
      <c r="F34">
        <v>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19" zoomScale="66" zoomScaleNormal="66" workbookViewId="0">
      <selection activeCell="Q29" sqref="Q29:U29"/>
    </sheetView>
  </sheetViews>
  <sheetFormatPr defaultRowHeight="15" x14ac:dyDescent="0.25"/>
  <cols>
    <col min="1" max="1" width="8.5703125"/>
    <col min="2" max="2" width="6.140625"/>
    <col min="3" max="3" width="17.140625"/>
    <col min="4" max="8" width="8.5703125"/>
    <col min="10" max="10" width="15"/>
    <col min="11" max="15" width="8.5703125"/>
    <col min="16" max="16" width="21.140625"/>
    <col min="17" max="17" width="17.28515625"/>
    <col min="18" max="18" width="18.7109375"/>
    <col min="19" max="19" width="20.7109375"/>
    <col min="20" max="20" width="20"/>
    <col min="21" max="1025" width="8.5703125"/>
  </cols>
  <sheetData>
    <row r="1" spans="1:20" x14ac:dyDescent="0.25">
      <c r="A1" t="s">
        <v>0</v>
      </c>
      <c r="D1" t="s">
        <v>1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s="1" t="s">
        <v>7</v>
      </c>
      <c r="G2" t="s">
        <v>8</v>
      </c>
      <c r="I2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0" ht="15.75" x14ac:dyDescent="0.25">
      <c r="A3">
        <v>1</v>
      </c>
      <c r="C3" s="34"/>
      <c r="D3" s="35">
        <v>3</v>
      </c>
      <c r="E3" s="36"/>
      <c r="F3" s="37">
        <v>1</v>
      </c>
      <c r="G3" s="36">
        <v>1</v>
      </c>
      <c r="H3" s="10"/>
      <c r="I3" t="s">
        <v>11</v>
      </c>
      <c r="J3" s="42" t="s">
        <v>63</v>
      </c>
      <c r="K3" s="11" t="str">
        <f t="shared" ref="K3:K26" si="0">IF(C3&lt;0.09,"TIDAK","YA")</f>
        <v>TIDAK</v>
      </c>
      <c r="L3" s="11" t="str">
        <f t="shared" ref="L3:L26" si="1">IF(D3&lt;0.09,"TIDAK","YA")</f>
        <v>YA</v>
      </c>
      <c r="M3" s="11" t="str">
        <f t="shared" ref="M3:M26" si="2">IF(E3&lt;0.09,"TIDAK","YA")</f>
        <v>TIDAK</v>
      </c>
      <c r="N3" s="11" t="str">
        <f t="shared" ref="N3:N26" si="3">IF(F3&lt;0.09,"TIDAK","YA")</f>
        <v>YA</v>
      </c>
      <c r="O3" s="11" t="str">
        <f t="shared" ref="O3:O26" si="4">IF(G3&lt;0.09,"TIDAK","YA")</f>
        <v>YA</v>
      </c>
      <c r="P3" s="12" t="str">
        <f t="shared" ref="P3:P26" si="5">IF(AND(K3="YA",J3="YA"),"hits",IF(AND(K3="TIDAK",J3="YA"),"misses",IF(AND(K3="YA",J3="TIDAK"),"false alarm","correct negatives")))</f>
        <v>misses</v>
      </c>
      <c r="Q3" s="13" t="str">
        <f t="shared" ref="Q3:Q26" si="6">IF(AND(L3="YA",J3="YA"),"hits",IF(AND(L3="TIDAK",J3="YA"),"misses",IF(AND(L3="YA",J3="TIDAK"),"false alarm","correct negatives")))</f>
        <v>hits</v>
      </c>
      <c r="R3" s="13" t="str">
        <f t="shared" ref="R3:R26" si="7">IF(AND(M3="YA",J3="YA"),"hits",IF(AND(M3="TIDAK",J3="YA"),"misses",IF(AND(M3="YA",J3="TIDAK"),"false alarm","correct negatives")))</f>
        <v>misses</v>
      </c>
      <c r="S3" s="12" t="str">
        <f t="shared" ref="S3:S26" si="8">IF(AND(N3="YA",J3="YA"),"hits",IF(AND(N3="TIDAK",J3="YA"),"misses",IF(AND(N3="YA",J3="TIDAK"),"false alarm","correct negatives")))</f>
        <v>hits</v>
      </c>
      <c r="T3" s="12" t="str">
        <f t="shared" ref="T3:T26" si="9">IF(AND(O3="YA",J3="YA"),"hits",IF(AND(O3="TIDAK",J3="YA"),"misses",IF(AND(O3="YA",J3="TIDAK"),"false alarm","correct negatives")))</f>
        <v>hits</v>
      </c>
    </row>
    <row r="4" spans="1:20" ht="15.75" x14ac:dyDescent="0.25">
      <c r="A4">
        <v>2</v>
      </c>
      <c r="C4" s="34">
        <v>3</v>
      </c>
      <c r="D4" s="35">
        <v>7</v>
      </c>
      <c r="E4" s="36">
        <v>4</v>
      </c>
      <c r="F4" s="37">
        <v>4</v>
      </c>
      <c r="G4" s="36">
        <v>3.9</v>
      </c>
      <c r="H4" s="10"/>
      <c r="I4" t="s">
        <v>12</v>
      </c>
      <c r="J4" s="42" t="s">
        <v>63</v>
      </c>
      <c r="K4" s="11" t="str">
        <f t="shared" si="0"/>
        <v>YA</v>
      </c>
      <c r="L4" s="11" t="str">
        <f t="shared" si="1"/>
        <v>YA</v>
      </c>
      <c r="M4" s="11" t="str">
        <f t="shared" si="2"/>
        <v>YA</v>
      </c>
      <c r="N4" s="11" t="str">
        <f t="shared" si="3"/>
        <v>YA</v>
      </c>
      <c r="O4" s="11" t="str">
        <f t="shared" si="4"/>
        <v>YA</v>
      </c>
      <c r="P4" s="12" t="str">
        <f t="shared" si="5"/>
        <v>hits</v>
      </c>
      <c r="Q4" s="13" t="str">
        <f t="shared" si="6"/>
        <v>hits</v>
      </c>
      <c r="R4" s="13" t="str">
        <f t="shared" si="7"/>
        <v>hits</v>
      </c>
      <c r="S4" s="12" t="str">
        <f t="shared" si="8"/>
        <v>hits</v>
      </c>
      <c r="T4" s="12" t="str">
        <f t="shared" si="9"/>
        <v>hits</v>
      </c>
    </row>
    <row r="5" spans="1:20" ht="15.75" x14ac:dyDescent="0.25">
      <c r="A5">
        <v>3</v>
      </c>
      <c r="B5">
        <v>17.600000000000001</v>
      </c>
      <c r="C5" s="34"/>
      <c r="D5" s="35">
        <v>0</v>
      </c>
      <c r="E5" s="36"/>
      <c r="F5" s="37"/>
      <c r="G5" s="36"/>
      <c r="H5" s="10"/>
      <c r="I5" t="s">
        <v>13</v>
      </c>
      <c r="J5" s="42" t="s">
        <v>63</v>
      </c>
      <c r="K5" s="11" t="str">
        <f t="shared" si="0"/>
        <v>TIDAK</v>
      </c>
      <c r="L5" s="11" t="str">
        <f t="shared" si="1"/>
        <v>TIDAK</v>
      </c>
      <c r="M5" s="11" t="str">
        <f t="shared" si="2"/>
        <v>TIDAK</v>
      </c>
      <c r="N5" s="11" t="str">
        <f t="shared" si="3"/>
        <v>TIDAK</v>
      </c>
      <c r="O5" s="11" t="str">
        <f t="shared" si="4"/>
        <v>TIDAK</v>
      </c>
      <c r="P5" s="12" t="str">
        <f t="shared" si="5"/>
        <v>misses</v>
      </c>
      <c r="Q5" s="13" t="str">
        <f t="shared" si="6"/>
        <v>misses</v>
      </c>
      <c r="R5" s="13" t="str">
        <f t="shared" si="7"/>
        <v>misses</v>
      </c>
      <c r="S5" s="12" t="str">
        <f t="shared" si="8"/>
        <v>misses</v>
      </c>
      <c r="T5" s="12" t="str">
        <f t="shared" si="9"/>
        <v>misses</v>
      </c>
    </row>
    <row r="6" spans="1:20" ht="15.75" x14ac:dyDescent="0.25">
      <c r="A6">
        <v>4</v>
      </c>
      <c r="C6" s="34"/>
      <c r="D6" s="35">
        <v>4</v>
      </c>
      <c r="E6" s="36">
        <v>3</v>
      </c>
      <c r="F6" s="37">
        <v>2</v>
      </c>
      <c r="G6" s="36">
        <v>3.7</v>
      </c>
      <c r="H6" s="10"/>
      <c r="I6" t="s">
        <v>14</v>
      </c>
      <c r="J6" s="42" t="s">
        <v>63</v>
      </c>
      <c r="K6" s="11" t="str">
        <f t="shared" si="0"/>
        <v>TIDAK</v>
      </c>
      <c r="L6" s="11" t="str">
        <f t="shared" si="1"/>
        <v>YA</v>
      </c>
      <c r="M6" s="11" t="str">
        <f t="shared" si="2"/>
        <v>YA</v>
      </c>
      <c r="N6" s="11" t="str">
        <f t="shared" si="3"/>
        <v>YA</v>
      </c>
      <c r="O6" s="11" t="str">
        <f t="shared" si="4"/>
        <v>YA</v>
      </c>
      <c r="P6" s="12" t="str">
        <f t="shared" si="5"/>
        <v>misses</v>
      </c>
      <c r="Q6" s="13" t="str">
        <f t="shared" si="6"/>
        <v>hits</v>
      </c>
      <c r="R6" s="13" t="str">
        <f t="shared" si="7"/>
        <v>hits</v>
      </c>
      <c r="S6" s="12" t="str">
        <f t="shared" si="8"/>
        <v>hits</v>
      </c>
      <c r="T6" s="12" t="str">
        <f t="shared" si="9"/>
        <v>hits</v>
      </c>
    </row>
    <row r="7" spans="1:20" ht="15.75" x14ac:dyDescent="0.25">
      <c r="A7">
        <v>5</v>
      </c>
      <c r="C7" s="34">
        <v>1</v>
      </c>
      <c r="D7" s="35">
        <v>1</v>
      </c>
      <c r="E7" s="36">
        <v>1</v>
      </c>
      <c r="F7" s="37">
        <v>1</v>
      </c>
      <c r="G7" s="36">
        <v>3</v>
      </c>
      <c r="H7" s="10"/>
      <c r="I7" t="s">
        <v>15</v>
      </c>
      <c r="J7" s="42" t="s">
        <v>63</v>
      </c>
      <c r="K7" s="11" t="str">
        <f t="shared" si="0"/>
        <v>YA</v>
      </c>
      <c r="L7" s="11" t="str">
        <f t="shared" si="1"/>
        <v>YA</v>
      </c>
      <c r="M7" s="11" t="str">
        <f t="shared" si="2"/>
        <v>YA</v>
      </c>
      <c r="N7" s="11" t="str">
        <f t="shared" si="3"/>
        <v>YA</v>
      </c>
      <c r="O7" s="11" t="str">
        <f t="shared" si="4"/>
        <v>YA</v>
      </c>
      <c r="P7" s="12" t="str">
        <f t="shared" si="5"/>
        <v>hits</v>
      </c>
      <c r="Q7" s="13" t="str">
        <f t="shared" si="6"/>
        <v>hits</v>
      </c>
      <c r="R7" s="13" t="str">
        <f t="shared" si="7"/>
        <v>hits</v>
      </c>
      <c r="S7" s="12" t="str">
        <f t="shared" si="8"/>
        <v>hits</v>
      </c>
      <c r="T7" s="12" t="str">
        <f t="shared" si="9"/>
        <v>hits</v>
      </c>
    </row>
    <row r="8" spans="1:20" ht="15.75" x14ac:dyDescent="0.25">
      <c r="A8">
        <v>6</v>
      </c>
      <c r="B8">
        <v>12.9</v>
      </c>
      <c r="C8" s="34">
        <v>6.7834377000000001E-2</v>
      </c>
      <c r="D8" s="35">
        <v>4.9000000000000004</v>
      </c>
      <c r="E8" s="36">
        <v>5</v>
      </c>
      <c r="F8" s="37">
        <v>6</v>
      </c>
      <c r="G8" s="36">
        <v>6</v>
      </c>
      <c r="H8" s="10"/>
      <c r="I8" t="s">
        <v>16</v>
      </c>
      <c r="J8" s="42" t="s">
        <v>63</v>
      </c>
      <c r="K8" s="11" t="str">
        <f t="shared" si="0"/>
        <v>TIDAK</v>
      </c>
      <c r="L8" s="11" t="str">
        <f t="shared" si="1"/>
        <v>YA</v>
      </c>
      <c r="M8" s="11" t="str">
        <f t="shared" si="2"/>
        <v>YA</v>
      </c>
      <c r="N8" s="11" t="str">
        <f t="shared" si="3"/>
        <v>YA</v>
      </c>
      <c r="O8" s="11" t="str">
        <f t="shared" si="4"/>
        <v>YA</v>
      </c>
      <c r="P8" s="12" t="str">
        <f t="shared" si="5"/>
        <v>misses</v>
      </c>
      <c r="Q8" s="13" t="str">
        <f t="shared" si="6"/>
        <v>hits</v>
      </c>
      <c r="R8" s="13" t="str">
        <f t="shared" si="7"/>
        <v>hits</v>
      </c>
      <c r="S8" s="12" t="str">
        <f t="shared" si="8"/>
        <v>hits</v>
      </c>
      <c r="T8" s="12" t="str">
        <f t="shared" si="9"/>
        <v>hits</v>
      </c>
    </row>
    <row r="9" spans="1:20" ht="15.75" x14ac:dyDescent="0.25">
      <c r="A9">
        <v>7</v>
      </c>
      <c r="C9" s="34"/>
      <c r="D9" s="35">
        <v>1</v>
      </c>
      <c r="E9" s="36"/>
      <c r="F9" s="37"/>
      <c r="G9" s="36"/>
      <c r="H9" s="10"/>
      <c r="I9" t="s">
        <v>17</v>
      </c>
      <c r="J9" s="42" t="s">
        <v>63</v>
      </c>
      <c r="K9" s="11" t="str">
        <f t="shared" si="0"/>
        <v>TIDAK</v>
      </c>
      <c r="L9" s="11" t="str">
        <f t="shared" si="1"/>
        <v>YA</v>
      </c>
      <c r="M9" s="11" t="str">
        <f t="shared" si="2"/>
        <v>TIDAK</v>
      </c>
      <c r="N9" s="11" t="str">
        <f t="shared" si="3"/>
        <v>TIDAK</v>
      </c>
      <c r="O9" s="11" t="str">
        <f t="shared" si="4"/>
        <v>TIDAK</v>
      </c>
      <c r="P9" s="12" t="str">
        <f t="shared" si="5"/>
        <v>misses</v>
      </c>
      <c r="Q9" s="13" t="str">
        <f t="shared" si="6"/>
        <v>hits</v>
      </c>
      <c r="R9" s="13" t="str">
        <f t="shared" si="7"/>
        <v>misses</v>
      </c>
      <c r="S9" s="12" t="str">
        <f t="shared" si="8"/>
        <v>misses</v>
      </c>
      <c r="T9" s="12" t="str">
        <f t="shared" si="9"/>
        <v>misses</v>
      </c>
    </row>
    <row r="10" spans="1:20" ht="15.75" x14ac:dyDescent="0.25">
      <c r="A10">
        <v>8</v>
      </c>
      <c r="C10" s="34"/>
      <c r="D10" s="35"/>
      <c r="E10" s="40"/>
      <c r="F10" s="37"/>
      <c r="G10" s="40"/>
      <c r="H10" s="10"/>
      <c r="I10" t="s">
        <v>18</v>
      </c>
      <c r="J10" s="42" t="s">
        <v>64</v>
      </c>
      <c r="K10" s="11" t="str">
        <f t="shared" si="0"/>
        <v>TIDAK</v>
      </c>
      <c r="L10" s="11" t="str">
        <f t="shared" si="1"/>
        <v>TIDAK</v>
      </c>
      <c r="M10" s="11" t="str">
        <f t="shared" si="2"/>
        <v>TIDAK</v>
      </c>
      <c r="N10" s="11" t="str">
        <f t="shared" si="3"/>
        <v>TIDAK</v>
      </c>
      <c r="O10" s="11" t="str">
        <f t="shared" si="4"/>
        <v>TIDAK</v>
      </c>
      <c r="P10" s="12" t="str">
        <f t="shared" si="5"/>
        <v>correct negatives</v>
      </c>
      <c r="Q10" s="13" t="str">
        <f t="shared" si="6"/>
        <v>correct negatives</v>
      </c>
      <c r="R10" s="13" t="str">
        <f t="shared" si="7"/>
        <v>correct negatives</v>
      </c>
      <c r="S10" s="12" t="str">
        <f t="shared" si="8"/>
        <v>correct negatives</v>
      </c>
      <c r="T10" s="12" t="str">
        <f t="shared" si="9"/>
        <v>correct negatives</v>
      </c>
    </row>
    <row r="11" spans="1:20" ht="15.75" x14ac:dyDescent="0.25">
      <c r="A11">
        <v>9</v>
      </c>
      <c r="B11">
        <v>1.3</v>
      </c>
      <c r="C11" s="34"/>
      <c r="D11" s="35"/>
      <c r="E11" s="36"/>
      <c r="F11" s="37"/>
      <c r="G11" s="36"/>
      <c r="H11" s="10"/>
      <c r="I11" t="s">
        <v>19</v>
      </c>
      <c r="J11" s="42" t="s">
        <v>64</v>
      </c>
      <c r="K11" s="11" t="str">
        <f t="shared" si="0"/>
        <v>TIDAK</v>
      </c>
      <c r="L11" s="11" t="str">
        <f t="shared" si="1"/>
        <v>TIDAK</v>
      </c>
      <c r="M11" s="11" t="str">
        <f t="shared" si="2"/>
        <v>TIDAK</v>
      </c>
      <c r="N11" s="11" t="str">
        <f t="shared" si="3"/>
        <v>TIDAK</v>
      </c>
      <c r="O11" s="11" t="str">
        <f t="shared" si="4"/>
        <v>TIDAK</v>
      </c>
      <c r="P11" s="12" t="str">
        <f t="shared" si="5"/>
        <v>correct negatives</v>
      </c>
      <c r="Q11" s="13" t="str">
        <f t="shared" si="6"/>
        <v>correct negatives</v>
      </c>
      <c r="R11" s="13" t="str">
        <f t="shared" si="7"/>
        <v>correct negatives</v>
      </c>
      <c r="S11" s="12" t="str">
        <f t="shared" si="8"/>
        <v>correct negatives</v>
      </c>
      <c r="T11" s="12" t="str">
        <f t="shared" si="9"/>
        <v>correct negatives</v>
      </c>
    </row>
    <row r="12" spans="1:20" ht="15.75" x14ac:dyDescent="0.25">
      <c r="A12">
        <v>10</v>
      </c>
      <c r="C12" s="34"/>
      <c r="D12" s="35"/>
      <c r="E12" s="36"/>
      <c r="F12" s="37"/>
      <c r="G12" s="36"/>
      <c r="H12" s="10"/>
      <c r="I12" t="s">
        <v>20</v>
      </c>
      <c r="J12" s="42" t="s">
        <v>64</v>
      </c>
      <c r="K12" s="11" t="str">
        <f t="shared" si="0"/>
        <v>TIDAK</v>
      </c>
      <c r="L12" s="11" t="str">
        <f t="shared" si="1"/>
        <v>TIDAK</v>
      </c>
      <c r="M12" s="11" t="str">
        <f t="shared" si="2"/>
        <v>TIDAK</v>
      </c>
      <c r="N12" s="11" t="str">
        <f t="shared" si="3"/>
        <v>TIDAK</v>
      </c>
      <c r="O12" s="11" t="str">
        <f t="shared" si="4"/>
        <v>TIDAK</v>
      </c>
      <c r="P12" s="12" t="str">
        <f t="shared" si="5"/>
        <v>correct negatives</v>
      </c>
      <c r="Q12" s="13" t="str">
        <f t="shared" si="6"/>
        <v>correct negatives</v>
      </c>
      <c r="R12" s="13" t="str">
        <f t="shared" si="7"/>
        <v>correct negatives</v>
      </c>
      <c r="S12" s="12" t="str">
        <f t="shared" si="8"/>
        <v>correct negatives</v>
      </c>
      <c r="T12" s="12" t="str">
        <f t="shared" si="9"/>
        <v>correct negatives</v>
      </c>
    </row>
    <row r="13" spans="1:20" ht="15.75" x14ac:dyDescent="0.25">
      <c r="A13">
        <v>11</v>
      </c>
      <c r="C13" s="34"/>
      <c r="D13" s="35"/>
      <c r="E13" s="40"/>
      <c r="F13" s="37"/>
      <c r="G13" s="40"/>
      <c r="H13" s="10"/>
      <c r="I13" t="s">
        <v>21</v>
      </c>
      <c r="J13" s="42" t="s">
        <v>64</v>
      </c>
      <c r="K13" s="11" t="str">
        <f t="shared" si="0"/>
        <v>TIDAK</v>
      </c>
      <c r="L13" s="11" t="str">
        <f t="shared" si="1"/>
        <v>TIDAK</v>
      </c>
      <c r="M13" s="11" t="str">
        <f t="shared" si="2"/>
        <v>TIDAK</v>
      </c>
      <c r="N13" s="11" t="str">
        <f t="shared" si="3"/>
        <v>TIDAK</v>
      </c>
      <c r="O13" s="11" t="str">
        <f t="shared" si="4"/>
        <v>TIDAK</v>
      </c>
      <c r="P13" s="12" t="str">
        <f t="shared" si="5"/>
        <v>correct negatives</v>
      </c>
      <c r="Q13" s="13" t="str">
        <f t="shared" si="6"/>
        <v>correct negatives</v>
      </c>
      <c r="R13" s="13" t="str">
        <f t="shared" si="7"/>
        <v>correct negatives</v>
      </c>
      <c r="S13" s="12" t="str">
        <f t="shared" si="8"/>
        <v>correct negatives</v>
      </c>
      <c r="T13" s="12" t="str">
        <f t="shared" si="9"/>
        <v>correct negatives</v>
      </c>
    </row>
    <row r="14" spans="1:20" ht="15.75" x14ac:dyDescent="0.25">
      <c r="A14">
        <v>12</v>
      </c>
      <c r="C14" s="34"/>
      <c r="D14" s="35"/>
      <c r="E14" s="36"/>
      <c r="F14" s="37"/>
      <c r="G14" s="36"/>
      <c r="H14" s="10"/>
      <c r="I14" t="s">
        <v>22</v>
      </c>
      <c r="J14" s="42" t="s">
        <v>64</v>
      </c>
      <c r="K14" s="11" t="str">
        <f t="shared" si="0"/>
        <v>TIDAK</v>
      </c>
      <c r="L14" s="11" t="str">
        <f t="shared" si="1"/>
        <v>TIDAK</v>
      </c>
      <c r="M14" s="11" t="str">
        <f t="shared" si="2"/>
        <v>TIDAK</v>
      </c>
      <c r="N14" s="11" t="str">
        <f t="shared" si="3"/>
        <v>TIDAK</v>
      </c>
      <c r="O14" s="11" t="str">
        <f t="shared" si="4"/>
        <v>TIDAK</v>
      </c>
      <c r="P14" s="12" t="str">
        <f t="shared" si="5"/>
        <v>correct negatives</v>
      </c>
      <c r="Q14" s="13" t="str">
        <f t="shared" si="6"/>
        <v>correct negatives</v>
      </c>
      <c r="R14" s="13" t="str">
        <f t="shared" si="7"/>
        <v>correct negatives</v>
      </c>
      <c r="S14" s="12" t="str">
        <f t="shared" si="8"/>
        <v>correct negatives</v>
      </c>
      <c r="T14" s="12" t="str">
        <f t="shared" si="9"/>
        <v>correct negatives</v>
      </c>
    </row>
    <row r="15" spans="1:20" ht="15.75" x14ac:dyDescent="0.25">
      <c r="A15">
        <v>13</v>
      </c>
      <c r="C15" s="34">
        <v>2.304554E-2</v>
      </c>
      <c r="D15" s="35"/>
      <c r="E15" s="36"/>
      <c r="F15" s="37"/>
      <c r="G15" s="36"/>
      <c r="H15" s="10"/>
      <c r="I15" t="s">
        <v>23</v>
      </c>
      <c r="J15" s="42" t="s">
        <v>64</v>
      </c>
      <c r="K15" s="11" t="str">
        <f t="shared" si="0"/>
        <v>TIDAK</v>
      </c>
      <c r="L15" s="11" t="str">
        <f t="shared" si="1"/>
        <v>TIDAK</v>
      </c>
      <c r="M15" s="11" t="str">
        <f t="shared" si="2"/>
        <v>TIDAK</v>
      </c>
      <c r="N15" s="11" t="str">
        <f t="shared" si="3"/>
        <v>TIDAK</v>
      </c>
      <c r="O15" s="11" t="str">
        <f t="shared" si="4"/>
        <v>TIDAK</v>
      </c>
      <c r="P15" s="12" t="str">
        <f t="shared" si="5"/>
        <v>correct negatives</v>
      </c>
      <c r="Q15" s="13" t="str">
        <f t="shared" si="6"/>
        <v>correct negatives</v>
      </c>
      <c r="R15" s="13" t="str">
        <f t="shared" si="7"/>
        <v>correct negatives</v>
      </c>
      <c r="S15" s="12" t="str">
        <f t="shared" si="8"/>
        <v>correct negatives</v>
      </c>
      <c r="T15" s="12" t="str">
        <f t="shared" si="9"/>
        <v>correct negatives</v>
      </c>
    </row>
    <row r="16" spans="1:20" ht="15.75" x14ac:dyDescent="0.25">
      <c r="A16">
        <v>14</v>
      </c>
      <c r="C16" s="34">
        <v>0.48466443999999997</v>
      </c>
      <c r="D16" s="35"/>
      <c r="E16" s="40"/>
      <c r="F16" s="37"/>
      <c r="G16" s="40"/>
      <c r="H16" s="10"/>
      <c r="I16" t="s">
        <v>24</v>
      </c>
      <c r="J16" s="42" t="s">
        <v>64</v>
      </c>
      <c r="K16" s="11" t="str">
        <f t="shared" si="0"/>
        <v>YA</v>
      </c>
      <c r="L16" s="11" t="str">
        <f t="shared" si="1"/>
        <v>TIDAK</v>
      </c>
      <c r="M16" s="11" t="str">
        <f t="shared" si="2"/>
        <v>TIDAK</v>
      </c>
      <c r="N16" s="11" t="str">
        <f t="shared" si="3"/>
        <v>TIDAK</v>
      </c>
      <c r="O16" s="11" t="str">
        <f t="shared" si="4"/>
        <v>TIDAK</v>
      </c>
      <c r="P16" s="12" t="str">
        <f t="shared" si="5"/>
        <v>false alarm</v>
      </c>
      <c r="Q16" s="13" t="str">
        <f t="shared" si="6"/>
        <v>correct negatives</v>
      </c>
      <c r="R16" s="13" t="str">
        <f t="shared" si="7"/>
        <v>correct negatives</v>
      </c>
      <c r="S16" s="12" t="str">
        <f t="shared" si="8"/>
        <v>correct negatives</v>
      </c>
      <c r="T16" s="12" t="str">
        <f t="shared" si="9"/>
        <v>correct negatives</v>
      </c>
    </row>
    <row r="17" spans="1:21" ht="15.75" x14ac:dyDescent="0.25">
      <c r="A17">
        <v>15</v>
      </c>
      <c r="C17" s="34">
        <v>1.3453959999999999E-2</v>
      </c>
      <c r="D17" s="35"/>
      <c r="E17" s="36"/>
      <c r="F17" s="37"/>
      <c r="G17" s="36"/>
      <c r="H17" s="10"/>
      <c r="I17" t="s">
        <v>25</v>
      </c>
      <c r="J17" s="42" t="s">
        <v>64</v>
      </c>
      <c r="K17" s="11" t="str">
        <f t="shared" si="0"/>
        <v>TIDAK</v>
      </c>
      <c r="L17" s="11" t="str">
        <f t="shared" si="1"/>
        <v>TIDAK</v>
      </c>
      <c r="M17" s="11" t="str">
        <f t="shared" si="2"/>
        <v>TIDAK</v>
      </c>
      <c r="N17" s="11" t="str">
        <f t="shared" si="3"/>
        <v>TIDAK</v>
      </c>
      <c r="O17" s="11" t="str">
        <f t="shared" si="4"/>
        <v>TIDAK</v>
      </c>
      <c r="P17" s="12" t="str">
        <f t="shared" si="5"/>
        <v>correct negatives</v>
      </c>
      <c r="Q17" s="13" t="str">
        <f t="shared" si="6"/>
        <v>correct negatives</v>
      </c>
      <c r="R17" s="13" t="str">
        <f t="shared" si="7"/>
        <v>correct negatives</v>
      </c>
      <c r="S17" s="12" t="str">
        <f t="shared" si="8"/>
        <v>correct negatives</v>
      </c>
      <c r="T17" s="12" t="str">
        <f t="shared" si="9"/>
        <v>correct negatives</v>
      </c>
    </row>
    <row r="18" spans="1:21" ht="15.75" x14ac:dyDescent="0.25">
      <c r="A18">
        <v>16</v>
      </c>
      <c r="C18" s="44"/>
      <c r="D18" s="35"/>
      <c r="E18" s="36"/>
      <c r="F18" s="37"/>
      <c r="G18" s="36"/>
      <c r="H18" s="10"/>
      <c r="I18" t="s">
        <v>26</v>
      </c>
      <c r="J18" s="42" t="s">
        <v>64</v>
      </c>
      <c r="K18" s="11" t="str">
        <f t="shared" si="0"/>
        <v>TIDAK</v>
      </c>
      <c r="L18" s="11" t="str">
        <f t="shared" si="1"/>
        <v>TIDAK</v>
      </c>
      <c r="M18" s="11" t="str">
        <f t="shared" si="2"/>
        <v>TIDAK</v>
      </c>
      <c r="N18" s="11" t="str">
        <f t="shared" si="3"/>
        <v>TIDAK</v>
      </c>
      <c r="O18" s="11" t="str">
        <f t="shared" si="4"/>
        <v>TIDAK</v>
      </c>
      <c r="P18" s="12" t="str">
        <f t="shared" si="5"/>
        <v>correct negatives</v>
      </c>
      <c r="Q18" s="13" t="str">
        <f t="shared" si="6"/>
        <v>correct negatives</v>
      </c>
      <c r="R18" s="13" t="str">
        <f t="shared" si="7"/>
        <v>correct negatives</v>
      </c>
      <c r="S18" s="12" t="str">
        <f t="shared" si="8"/>
        <v>correct negatives</v>
      </c>
      <c r="T18" s="12" t="str">
        <f t="shared" si="9"/>
        <v>correct negatives</v>
      </c>
    </row>
    <row r="19" spans="1:21" ht="15.75" x14ac:dyDescent="0.25">
      <c r="A19">
        <v>17</v>
      </c>
      <c r="C19" s="44"/>
      <c r="D19" s="35"/>
      <c r="E19" s="36">
        <v>1</v>
      </c>
      <c r="F19" s="37">
        <v>1</v>
      </c>
      <c r="G19" s="36"/>
      <c r="H19" s="10"/>
      <c r="I19" t="s">
        <v>27</v>
      </c>
      <c r="J19" s="42" t="s">
        <v>64</v>
      </c>
      <c r="K19" s="11" t="str">
        <f t="shared" si="0"/>
        <v>TIDAK</v>
      </c>
      <c r="L19" s="11" t="str">
        <f t="shared" si="1"/>
        <v>TIDAK</v>
      </c>
      <c r="M19" s="11" t="str">
        <f t="shared" si="2"/>
        <v>YA</v>
      </c>
      <c r="N19" s="11" t="str">
        <f t="shared" si="3"/>
        <v>YA</v>
      </c>
      <c r="O19" s="11" t="str">
        <f t="shared" si="4"/>
        <v>TIDAK</v>
      </c>
      <c r="P19" s="12" t="str">
        <f t="shared" si="5"/>
        <v>correct negatives</v>
      </c>
      <c r="Q19" s="13" t="str">
        <f t="shared" si="6"/>
        <v>correct negatives</v>
      </c>
      <c r="R19" s="13" t="str">
        <f t="shared" si="7"/>
        <v>false alarm</v>
      </c>
      <c r="S19" s="12" t="str">
        <f t="shared" si="8"/>
        <v>false alarm</v>
      </c>
      <c r="T19" s="12" t="str">
        <f t="shared" si="9"/>
        <v>correct negatives</v>
      </c>
    </row>
    <row r="20" spans="1:21" ht="15.75" x14ac:dyDescent="0.25">
      <c r="A20">
        <v>18</v>
      </c>
      <c r="C20" s="44">
        <v>4</v>
      </c>
      <c r="D20" s="35"/>
      <c r="E20" s="36">
        <v>3</v>
      </c>
      <c r="F20" s="37">
        <v>3</v>
      </c>
      <c r="G20" s="36">
        <v>2</v>
      </c>
      <c r="H20" s="10"/>
      <c r="I20" t="s">
        <v>28</v>
      </c>
      <c r="J20" s="42" t="s">
        <v>64</v>
      </c>
      <c r="K20" s="11" t="str">
        <f t="shared" si="0"/>
        <v>YA</v>
      </c>
      <c r="L20" s="11" t="str">
        <f t="shared" si="1"/>
        <v>TIDAK</v>
      </c>
      <c r="M20" s="11" t="str">
        <f t="shared" si="2"/>
        <v>YA</v>
      </c>
      <c r="N20" s="11" t="str">
        <f t="shared" si="3"/>
        <v>YA</v>
      </c>
      <c r="O20" s="11" t="str">
        <f t="shared" si="4"/>
        <v>YA</v>
      </c>
      <c r="P20" s="12" t="str">
        <f t="shared" si="5"/>
        <v>false alarm</v>
      </c>
      <c r="Q20" s="13" t="str">
        <f t="shared" si="6"/>
        <v>correct negatives</v>
      </c>
      <c r="R20" s="13" t="str">
        <f t="shared" si="7"/>
        <v>false alarm</v>
      </c>
      <c r="S20" s="12" t="str">
        <f t="shared" si="8"/>
        <v>false alarm</v>
      </c>
      <c r="T20" s="12" t="str">
        <f t="shared" si="9"/>
        <v>false alarm</v>
      </c>
    </row>
    <row r="21" spans="1:21" ht="15.75" x14ac:dyDescent="0.25">
      <c r="A21">
        <v>19</v>
      </c>
      <c r="B21" s="10"/>
      <c r="C21" s="44">
        <v>5</v>
      </c>
      <c r="D21" s="35">
        <v>5</v>
      </c>
      <c r="E21" s="36">
        <v>5</v>
      </c>
      <c r="F21" s="37">
        <v>3</v>
      </c>
      <c r="G21" s="36">
        <v>3</v>
      </c>
      <c r="H21" s="10"/>
      <c r="I21" t="s">
        <v>29</v>
      </c>
      <c r="J21" s="42" t="s">
        <v>64</v>
      </c>
      <c r="K21" s="11" t="str">
        <f t="shared" si="0"/>
        <v>YA</v>
      </c>
      <c r="L21" s="11" t="str">
        <f t="shared" si="1"/>
        <v>YA</v>
      </c>
      <c r="M21" s="11" t="str">
        <f t="shared" si="2"/>
        <v>YA</v>
      </c>
      <c r="N21" s="11" t="str">
        <f t="shared" si="3"/>
        <v>YA</v>
      </c>
      <c r="O21" s="11" t="str">
        <f t="shared" si="4"/>
        <v>YA</v>
      </c>
      <c r="P21" s="12" t="str">
        <f t="shared" si="5"/>
        <v>false alarm</v>
      </c>
      <c r="Q21" s="13" t="str">
        <f t="shared" si="6"/>
        <v>false alarm</v>
      </c>
      <c r="R21" s="13" t="str">
        <f t="shared" si="7"/>
        <v>false alarm</v>
      </c>
      <c r="S21" s="12" t="str">
        <f t="shared" si="8"/>
        <v>false alarm</v>
      </c>
      <c r="T21" s="12" t="str">
        <f t="shared" si="9"/>
        <v>false alarm</v>
      </c>
    </row>
    <row r="22" spans="1:21" ht="15.75" x14ac:dyDescent="0.25">
      <c r="A22">
        <v>20</v>
      </c>
      <c r="B22" s="10"/>
      <c r="C22" s="44">
        <v>7.8806858059999998</v>
      </c>
      <c r="D22" s="35">
        <v>4</v>
      </c>
      <c r="E22" s="36">
        <v>2</v>
      </c>
      <c r="F22" s="37">
        <v>5</v>
      </c>
      <c r="G22" s="36">
        <v>5.6</v>
      </c>
      <c r="H22" s="10"/>
      <c r="I22" t="s">
        <v>30</v>
      </c>
      <c r="J22" s="42" t="s">
        <v>63</v>
      </c>
      <c r="K22" s="11" t="str">
        <f t="shared" si="0"/>
        <v>YA</v>
      </c>
      <c r="L22" s="11" t="str">
        <f t="shared" si="1"/>
        <v>YA</v>
      </c>
      <c r="M22" s="11" t="str">
        <f t="shared" si="2"/>
        <v>YA</v>
      </c>
      <c r="N22" s="11" t="str">
        <f t="shared" si="3"/>
        <v>YA</v>
      </c>
      <c r="O22" s="11" t="str">
        <f t="shared" si="4"/>
        <v>YA</v>
      </c>
      <c r="P22" s="12" t="str">
        <f t="shared" si="5"/>
        <v>hits</v>
      </c>
      <c r="Q22" s="13" t="str">
        <f t="shared" si="6"/>
        <v>hits</v>
      </c>
      <c r="R22" s="13" t="str">
        <f t="shared" si="7"/>
        <v>hits</v>
      </c>
      <c r="S22" s="12" t="str">
        <f t="shared" si="8"/>
        <v>hits</v>
      </c>
      <c r="T22" s="12" t="str">
        <f t="shared" si="9"/>
        <v>hits</v>
      </c>
    </row>
    <row r="23" spans="1:21" ht="15.75" x14ac:dyDescent="0.25">
      <c r="A23">
        <v>21</v>
      </c>
      <c r="B23" s="10">
        <v>30</v>
      </c>
      <c r="C23" s="44">
        <v>3</v>
      </c>
      <c r="D23" s="35">
        <v>2</v>
      </c>
      <c r="E23" s="36">
        <v>6</v>
      </c>
      <c r="F23" s="37">
        <v>3</v>
      </c>
      <c r="G23" s="36">
        <v>2</v>
      </c>
      <c r="H23" s="10"/>
      <c r="I23" t="s">
        <v>31</v>
      </c>
      <c r="J23" s="42" t="s">
        <v>63</v>
      </c>
      <c r="K23" s="11" t="str">
        <f t="shared" si="0"/>
        <v>YA</v>
      </c>
      <c r="L23" s="11" t="str">
        <f t="shared" si="1"/>
        <v>YA</v>
      </c>
      <c r="M23" s="11" t="str">
        <f t="shared" si="2"/>
        <v>YA</v>
      </c>
      <c r="N23" s="11" t="str">
        <f t="shared" si="3"/>
        <v>YA</v>
      </c>
      <c r="O23" s="11" t="str">
        <f t="shared" si="4"/>
        <v>YA</v>
      </c>
      <c r="P23" s="12" t="str">
        <f t="shared" si="5"/>
        <v>hits</v>
      </c>
      <c r="Q23" s="13" t="str">
        <f t="shared" si="6"/>
        <v>hits</v>
      </c>
      <c r="R23" s="13" t="str">
        <f t="shared" si="7"/>
        <v>hits</v>
      </c>
      <c r="S23" s="12" t="str">
        <f t="shared" si="8"/>
        <v>hits</v>
      </c>
      <c r="T23" s="12" t="str">
        <f t="shared" si="9"/>
        <v>hits</v>
      </c>
    </row>
    <row r="24" spans="1:21" ht="15.75" x14ac:dyDescent="0.25">
      <c r="A24">
        <v>22</v>
      </c>
      <c r="B24" s="10"/>
      <c r="C24" s="44">
        <v>6</v>
      </c>
      <c r="D24" s="35">
        <v>6</v>
      </c>
      <c r="E24" s="36">
        <v>7</v>
      </c>
      <c r="F24" s="37">
        <v>4</v>
      </c>
      <c r="G24" s="36">
        <v>3.9</v>
      </c>
      <c r="H24" s="10"/>
      <c r="I24" t="s">
        <v>32</v>
      </c>
      <c r="J24" s="42" t="s">
        <v>63</v>
      </c>
      <c r="K24" s="11" t="str">
        <f t="shared" si="0"/>
        <v>YA</v>
      </c>
      <c r="L24" s="11" t="str">
        <f t="shared" si="1"/>
        <v>YA</v>
      </c>
      <c r="M24" s="11" t="str">
        <f t="shared" si="2"/>
        <v>YA</v>
      </c>
      <c r="N24" s="11" t="str">
        <f t="shared" si="3"/>
        <v>YA</v>
      </c>
      <c r="O24" s="11" t="str">
        <f t="shared" si="4"/>
        <v>YA</v>
      </c>
      <c r="P24" s="12" t="str">
        <f t="shared" si="5"/>
        <v>hits</v>
      </c>
      <c r="Q24" s="13" t="str">
        <f t="shared" si="6"/>
        <v>hits</v>
      </c>
      <c r="R24" s="13" t="str">
        <f t="shared" si="7"/>
        <v>hits</v>
      </c>
      <c r="S24" s="12" t="str">
        <f t="shared" si="8"/>
        <v>hits</v>
      </c>
      <c r="T24" s="12" t="str">
        <f t="shared" si="9"/>
        <v>hits</v>
      </c>
    </row>
    <row r="25" spans="1:21" ht="15.75" x14ac:dyDescent="0.25">
      <c r="A25">
        <v>23</v>
      </c>
      <c r="B25" s="10"/>
      <c r="C25" s="44">
        <v>5</v>
      </c>
      <c r="D25" s="35">
        <v>12</v>
      </c>
      <c r="E25" s="36">
        <v>10</v>
      </c>
      <c r="F25" s="37">
        <v>11.5</v>
      </c>
      <c r="G25" s="36">
        <v>11</v>
      </c>
      <c r="H25" s="10"/>
      <c r="I25" t="s">
        <v>33</v>
      </c>
      <c r="J25" s="42" t="s">
        <v>63</v>
      </c>
      <c r="K25" s="11" t="str">
        <f t="shared" si="0"/>
        <v>YA</v>
      </c>
      <c r="L25" s="11" t="str">
        <f t="shared" si="1"/>
        <v>YA</v>
      </c>
      <c r="M25" s="11" t="str">
        <f t="shared" si="2"/>
        <v>YA</v>
      </c>
      <c r="N25" s="11" t="str">
        <f t="shared" si="3"/>
        <v>YA</v>
      </c>
      <c r="O25" s="11" t="str">
        <f t="shared" si="4"/>
        <v>YA</v>
      </c>
      <c r="P25" s="12" t="str">
        <f t="shared" si="5"/>
        <v>hits</v>
      </c>
      <c r="Q25" s="13" t="str">
        <f t="shared" si="6"/>
        <v>hits</v>
      </c>
      <c r="R25" s="13" t="str">
        <f t="shared" si="7"/>
        <v>hits</v>
      </c>
      <c r="S25" s="12" t="str">
        <f t="shared" si="8"/>
        <v>hits</v>
      </c>
      <c r="T25" s="12" t="str">
        <f t="shared" si="9"/>
        <v>hits</v>
      </c>
    </row>
    <row r="26" spans="1:21" ht="15.75" x14ac:dyDescent="0.25">
      <c r="A26">
        <v>24</v>
      </c>
      <c r="B26" s="10">
        <v>54.1</v>
      </c>
      <c r="C26" s="44">
        <v>3.2304954530000001</v>
      </c>
      <c r="D26" s="35">
        <v>3</v>
      </c>
      <c r="E26" s="36">
        <v>5</v>
      </c>
      <c r="F26" s="37">
        <v>6</v>
      </c>
      <c r="G26" s="36">
        <v>4</v>
      </c>
      <c r="H26" s="10"/>
      <c r="I26" t="s">
        <v>34</v>
      </c>
      <c r="J26" s="42" t="s">
        <v>63</v>
      </c>
      <c r="K26" s="11" t="str">
        <f t="shared" si="0"/>
        <v>YA</v>
      </c>
      <c r="L26" s="11" t="str">
        <f t="shared" si="1"/>
        <v>YA</v>
      </c>
      <c r="M26" s="11" t="str">
        <f t="shared" si="2"/>
        <v>YA</v>
      </c>
      <c r="N26" s="11" t="str">
        <f t="shared" si="3"/>
        <v>YA</v>
      </c>
      <c r="O26" s="11" t="str">
        <f t="shared" si="4"/>
        <v>YA</v>
      </c>
      <c r="P26" s="12" t="str">
        <f t="shared" si="5"/>
        <v>hits</v>
      </c>
      <c r="Q26" s="13" t="str">
        <f t="shared" si="6"/>
        <v>hits</v>
      </c>
      <c r="R26" s="13" t="str">
        <f t="shared" si="7"/>
        <v>hits</v>
      </c>
      <c r="S26" s="12" t="str">
        <f t="shared" si="8"/>
        <v>hits</v>
      </c>
      <c r="T26" s="12" t="str">
        <f t="shared" si="9"/>
        <v>hits</v>
      </c>
    </row>
    <row r="27" spans="1:21" x14ac:dyDescent="0.25">
      <c r="B27" s="2">
        <f t="shared" ref="B27:G27" si="10">SUM(B3:B26)</f>
        <v>115.9</v>
      </c>
      <c r="C27" s="2">
        <f t="shared" si="10"/>
        <v>38.700179576000004</v>
      </c>
      <c r="D27" s="2">
        <f t="shared" si="10"/>
        <v>52.9</v>
      </c>
      <c r="E27" s="2">
        <f t="shared" si="10"/>
        <v>52</v>
      </c>
      <c r="F27" s="2">
        <f t="shared" si="10"/>
        <v>50.5</v>
      </c>
      <c r="G27" s="2">
        <f t="shared" si="10"/>
        <v>49.1</v>
      </c>
      <c r="H27" s="10"/>
      <c r="I27" s="20"/>
      <c r="J27" s="10"/>
      <c r="K27" s="10"/>
      <c r="L27" s="10"/>
    </row>
    <row r="28" spans="1:21" x14ac:dyDescent="0.25">
      <c r="B28" s="43">
        <v>115.9</v>
      </c>
      <c r="C28" s="21">
        <v>38.258405893999999</v>
      </c>
      <c r="D28" s="21">
        <v>52.594564906999999</v>
      </c>
      <c r="E28" s="21">
        <v>52.330096245</v>
      </c>
      <c r="F28" s="21">
        <v>50.471095253999998</v>
      </c>
      <c r="G28" s="21">
        <v>49.106683670999999</v>
      </c>
      <c r="I28" s="10"/>
      <c r="J28" s="22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1" x14ac:dyDescent="0.25">
      <c r="C29" s="21"/>
      <c r="D29" s="21"/>
      <c r="E29" s="21"/>
      <c r="F29" s="21"/>
      <c r="G29" s="21"/>
      <c r="J29" s="25" t="s">
        <v>35</v>
      </c>
      <c r="K29" s="26">
        <f>COUNTIF(P3:P26,"hits")</f>
        <v>7</v>
      </c>
      <c r="L29" s="26">
        <f>COUNTIF(Q3:Q26,"hits")</f>
        <v>11</v>
      </c>
      <c r="M29" s="26">
        <f>COUNTIF(R3:R26,"hits")</f>
        <v>9</v>
      </c>
      <c r="N29" s="26">
        <f>COUNTIF(S3:S26,"hits")</f>
        <v>10</v>
      </c>
      <c r="O29" s="26">
        <f>COUNTIF(T3:T26,"hits")</f>
        <v>10</v>
      </c>
      <c r="P29" s="27" t="s">
        <v>36</v>
      </c>
      <c r="Q29" s="26">
        <f>(K29+K32)/K33</f>
        <v>0.66666666666666663</v>
      </c>
      <c r="R29" s="26">
        <f>(L29+L32)/L33</f>
        <v>0.91666666666666663</v>
      </c>
      <c r="S29" s="26">
        <f>(M29+M32)/M33</f>
        <v>0.75</v>
      </c>
      <c r="T29" s="26">
        <f>(N29+N32)/N33</f>
        <v>0.79166666666666663</v>
      </c>
      <c r="U29" s="26">
        <f>(O29+O32)/O33</f>
        <v>0.83333333333333337</v>
      </c>
    </row>
    <row r="30" spans="1:21" x14ac:dyDescent="0.25">
      <c r="J30" s="25" t="s">
        <v>37</v>
      </c>
      <c r="K30" s="26">
        <f>COUNTIF(P3:P26,"misses")</f>
        <v>5</v>
      </c>
      <c r="L30" s="26">
        <f>COUNTIF(Q3:Q26,"misses")</f>
        <v>1</v>
      </c>
      <c r="M30" s="26">
        <f>COUNTIF(R3:R26,"misses")</f>
        <v>3</v>
      </c>
      <c r="N30" s="26">
        <f>COUNTIF(S3:S26,"misses")</f>
        <v>2</v>
      </c>
      <c r="O30" s="26">
        <f>COUNTIF(T3:T26,"misses")</f>
        <v>2</v>
      </c>
      <c r="P30" s="27" t="s">
        <v>38</v>
      </c>
      <c r="Q30" s="26">
        <f>K29/(K30+K29)</f>
        <v>0.58333333333333337</v>
      </c>
      <c r="R30" s="26">
        <f>L29/(L30+L29)</f>
        <v>0.91666666666666663</v>
      </c>
      <c r="S30" s="26">
        <f>M29/(M30+M29)</f>
        <v>0.75</v>
      </c>
      <c r="T30" s="26">
        <f>N29/(N30+N29)</f>
        <v>0.83333333333333337</v>
      </c>
      <c r="U30" s="26">
        <f>O29/(O30+O29)</f>
        <v>0.83333333333333337</v>
      </c>
    </row>
    <row r="31" spans="1:21" x14ac:dyDescent="0.25">
      <c r="J31" s="25" t="s">
        <v>39</v>
      </c>
      <c r="K31" s="26">
        <f>COUNTIF(P3:P26,"false alarm")</f>
        <v>3</v>
      </c>
      <c r="L31" s="26">
        <f>COUNTIF(Q3:Q26,"false alarm")</f>
        <v>1</v>
      </c>
      <c r="M31" s="26">
        <f>COUNTIF(R3:R26,"false alarm")</f>
        <v>3</v>
      </c>
      <c r="N31" s="26">
        <f>COUNTIF(S3:S26,"false alarm")</f>
        <v>3</v>
      </c>
      <c r="O31" s="26">
        <f>COUNTIF(T3:T26,"false alarm")</f>
        <v>2</v>
      </c>
      <c r="P31" s="27" t="s">
        <v>40</v>
      </c>
      <c r="Q31" s="26">
        <f>K31/(K29+K31)</f>
        <v>0.3</v>
      </c>
      <c r="R31" s="26">
        <f>L31/(L29+L31)</f>
        <v>8.3333333333333329E-2</v>
      </c>
      <c r="S31" s="26">
        <f>M31/(M29+M31)</f>
        <v>0.25</v>
      </c>
      <c r="T31" s="26">
        <f>N31/(N29+N31)</f>
        <v>0.23076923076923078</v>
      </c>
      <c r="U31" s="26">
        <f>O31/(O29+O31)</f>
        <v>0.16666666666666666</v>
      </c>
    </row>
    <row r="32" spans="1:21" x14ac:dyDescent="0.25">
      <c r="J32" s="25" t="s">
        <v>41</v>
      </c>
      <c r="K32" s="26">
        <f>COUNTIF(P3:P26,"correct negatives")</f>
        <v>9</v>
      </c>
      <c r="L32" s="26">
        <f>COUNTIF(Q3:Q26,"correct negatives")</f>
        <v>11</v>
      </c>
      <c r="M32" s="26">
        <f>COUNTIF(R3:R26,"correct negatives")</f>
        <v>9</v>
      </c>
      <c r="N32" s="26">
        <f>COUNTIF(S3:S26,"correct negatives")</f>
        <v>9</v>
      </c>
      <c r="O32" s="26">
        <f>COUNTIF(T3:T26,"correct negatives")</f>
        <v>10</v>
      </c>
    </row>
    <row r="33" spans="1:15" x14ac:dyDescent="0.25">
      <c r="H33" s="10"/>
      <c r="I33" s="28"/>
      <c r="J33" s="25" t="s">
        <v>42</v>
      </c>
      <c r="K33" s="28">
        <f>SUM(K29:K32)</f>
        <v>24</v>
      </c>
      <c r="L33" s="28">
        <f>SUM(L29:L32)</f>
        <v>24</v>
      </c>
      <c r="M33" s="28">
        <f>SUM(M29:M32)</f>
        <v>24</v>
      </c>
      <c r="N33" s="28">
        <f>SUM(N29:N32)</f>
        <v>24</v>
      </c>
      <c r="O33" s="28">
        <f>SUM(O29:O32)</f>
        <v>24</v>
      </c>
    </row>
    <row r="34" spans="1:15" x14ac:dyDescent="0.25">
      <c r="H34" s="10"/>
      <c r="I34" s="28"/>
      <c r="J34" s="10"/>
      <c r="K34" s="28"/>
      <c r="L34" s="10"/>
      <c r="M34" s="28"/>
    </row>
    <row r="35" spans="1:15" x14ac:dyDescent="0.25">
      <c r="A35" t="s">
        <v>43</v>
      </c>
      <c r="H35" s="10"/>
      <c r="I35" s="28" t="s">
        <v>44</v>
      </c>
      <c r="J35" s="10"/>
      <c r="K35" s="28"/>
      <c r="L35" s="10"/>
      <c r="M35" s="28"/>
    </row>
    <row r="36" spans="1:15" x14ac:dyDescent="0.25">
      <c r="A36" s="29" t="s">
        <v>2</v>
      </c>
      <c r="B36" t="s">
        <v>3</v>
      </c>
      <c r="C36" t="s">
        <v>4</v>
      </c>
      <c r="D36" t="s">
        <v>5</v>
      </c>
      <c r="E36" t="s">
        <v>6</v>
      </c>
      <c r="F36" s="1" t="s">
        <v>7</v>
      </c>
      <c r="G36" t="s">
        <v>8</v>
      </c>
      <c r="H36" s="10"/>
      <c r="I36" s="28"/>
      <c r="J36" s="10"/>
      <c r="K36" s="28"/>
      <c r="L36" s="10"/>
      <c r="M36" s="28"/>
    </row>
    <row r="37" spans="1:15" x14ac:dyDescent="0.25">
      <c r="A37" s="30" t="s">
        <v>45</v>
      </c>
      <c r="B37" s="10">
        <v>17.600000000000001</v>
      </c>
      <c r="C37" s="10">
        <f>SUM(C3:C5)</f>
        <v>3</v>
      </c>
      <c r="D37" s="10">
        <f>SUM(D3:D5)</f>
        <v>10</v>
      </c>
      <c r="E37" s="10">
        <f>SUM(E3:E5)</f>
        <v>4</v>
      </c>
      <c r="F37" s="10">
        <f>SUM(F3:F5)</f>
        <v>5</v>
      </c>
      <c r="G37" s="10">
        <f>SUM(G3:G5)</f>
        <v>4.9000000000000004</v>
      </c>
      <c r="H37" s="10"/>
      <c r="I37" s="28"/>
      <c r="J37" s="10"/>
      <c r="K37" s="28"/>
      <c r="L37" s="10"/>
      <c r="M37" s="28"/>
    </row>
    <row r="38" spans="1:15" x14ac:dyDescent="0.25">
      <c r="A38" s="30" t="s">
        <v>46</v>
      </c>
      <c r="B38" s="31">
        <v>12.9</v>
      </c>
      <c r="C38" s="31">
        <f>SUM(D6:D8)</f>
        <v>9.9</v>
      </c>
      <c r="D38" s="31">
        <f>SUM(E6:E8)</f>
        <v>9</v>
      </c>
      <c r="E38" s="31">
        <f>SUM(F6:F8)</f>
        <v>9</v>
      </c>
      <c r="F38" s="31">
        <f>SUM(G6:G8)</f>
        <v>12.7</v>
      </c>
      <c r="G38" s="31">
        <f>SUM(H6:H8)</f>
        <v>0</v>
      </c>
      <c r="H38" s="10"/>
      <c r="I38" s="28"/>
      <c r="J38" s="10"/>
      <c r="K38" s="28"/>
      <c r="L38" s="10"/>
      <c r="M38" s="28"/>
    </row>
    <row r="39" spans="1:15" x14ac:dyDescent="0.25">
      <c r="A39" s="30" t="s">
        <v>47</v>
      </c>
      <c r="B39" s="10">
        <v>1.3</v>
      </c>
      <c r="C39" s="10">
        <f>SUM(C9:C11)</f>
        <v>0</v>
      </c>
      <c r="D39" s="10">
        <f>SUM(D9:D11)</f>
        <v>1</v>
      </c>
      <c r="E39" s="10">
        <f>SUM(E9:E11)</f>
        <v>0</v>
      </c>
      <c r="F39" s="10">
        <f>SUM(F9:F11)</f>
        <v>0</v>
      </c>
      <c r="G39" s="10">
        <f>SUM(G9:G11)</f>
        <v>0</v>
      </c>
      <c r="H39" s="10"/>
      <c r="I39" s="28"/>
      <c r="J39" s="10"/>
      <c r="K39" s="28"/>
      <c r="L39" s="10"/>
      <c r="M39" s="28"/>
    </row>
    <row r="40" spans="1:15" x14ac:dyDescent="0.25">
      <c r="A40" s="30" t="s">
        <v>48</v>
      </c>
      <c r="B40" s="10"/>
      <c r="C40" s="10">
        <f>SUM(C12:C14)</f>
        <v>0</v>
      </c>
      <c r="D40" s="10">
        <f>SUM(D12:D14)</f>
        <v>0</v>
      </c>
      <c r="E40" s="10">
        <f>SUM(E12:E14)</f>
        <v>0</v>
      </c>
      <c r="F40" s="10">
        <f>SUM(F12:F14)</f>
        <v>0</v>
      </c>
      <c r="G40" s="10">
        <f>SUM(G12:G14)</f>
        <v>0</v>
      </c>
      <c r="H40" s="10"/>
      <c r="I40" s="32"/>
      <c r="J40" s="10"/>
      <c r="K40" s="28"/>
      <c r="L40" s="10"/>
      <c r="M40" s="28"/>
    </row>
    <row r="41" spans="1:15" x14ac:dyDescent="0.25">
      <c r="A41" s="30" t="s">
        <v>49</v>
      </c>
      <c r="B41" s="10"/>
      <c r="C41" s="10">
        <f>SUM(C15:C17)</f>
        <v>0.52116393999999999</v>
      </c>
      <c r="D41" s="10">
        <f>SUM(D15:D17)</f>
        <v>0</v>
      </c>
      <c r="E41" s="10">
        <f>SUM(E15:E17)</f>
        <v>0</v>
      </c>
      <c r="F41" s="10">
        <f>SUM(F15:F17)</f>
        <v>0</v>
      </c>
      <c r="G41" s="10">
        <f>SUM(G15:G17)</f>
        <v>0</v>
      </c>
      <c r="H41" s="10"/>
      <c r="I41" s="28"/>
      <c r="J41" s="10"/>
      <c r="K41" s="28"/>
      <c r="L41" s="10"/>
      <c r="M41" s="28"/>
    </row>
    <row r="42" spans="1:15" x14ac:dyDescent="0.25">
      <c r="A42" s="30" t="s">
        <v>50</v>
      </c>
      <c r="B42" s="10">
        <v>1.3</v>
      </c>
      <c r="C42" s="10">
        <f>SUM(C18:C20)</f>
        <v>4</v>
      </c>
      <c r="D42" s="10">
        <f>SUM(D18:D20)</f>
        <v>0</v>
      </c>
      <c r="E42" s="10">
        <f>SUM(E18:E20)</f>
        <v>4</v>
      </c>
      <c r="F42" s="10">
        <f>SUM(F18:F20)</f>
        <v>4</v>
      </c>
      <c r="G42" s="10">
        <f>SUM(G18:G20)</f>
        <v>2</v>
      </c>
      <c r="H42" s="10"/>
      <c r="I42" s="28"/>
      <c r="J42" s="10"/>
      <c r="K42" s="28"/>
      <c r="L42" s="10"/>
      <c r="M42" s="33"/>
    </row>
    <row r="43" spans="1:15" x14ac:dyDescent="0.25">
      <c r="A43" s="30" t="s">
        <v>51</v>
      </c>
      <c r="B43" s="10">
        <v>30</v>
      </c>
      <c r="C43" s="10">
        <f>SUM(C21:C23)</f>
        <v>15.880685805999999</v>
      </c>
      <c r="D43" s="10">
        <f>SUM(D21:D23)</f>
        <v>11</v>
      </c>
      <c r="E43" s="10">
        <f>SUM(E21:E23)</f>
        <v>13</v>
      </c>
      <c r="F43" s="10">
        <f>SUM(F21:F23)</f>
        <v>11</v>
      </c>
      <c r="G43" s="10">
        <f>SUM(G21:G23)</f>
        <v>10.6</v>
      </c>
      <c r="H43" s="10"/>
      <c r="I43" s="32"/>
      <c r="J43" s="10"/>
      <c r="K43" s="28"/>
      <c r="L43" s="10"/>
      <c r="M43" s="33"/>
    </row>
    <row r="44" spans="1:15" x14ac:dyDescent="0.25">
      <c r="A44" s="30" t="s">
        <v>52</v>
      </c>
      <c r="B44" s="10">
        <v>54.1</v>
      </c>
      <c r="C44" s="10">
        <f>SUM(C24:C26)</f>
        <v>14.230495453</v>
      </c>
      <c r="D44" s="10">
        <f>SUM(D24:D26)</f>
        <v>21</v>
      </c>
      <c r="E44" s="10">
        <f>SUM(E24:E26)</f>
        <v>22</v>
      </c>
      <c r="F44" s="10">
        <f>SUM(F24:F26)</f>
        <v>21.5</v>
      </c>
      <c r="G44" s="10">
        <f>SUM(G24:G26)</f>
        <v>18.899999999999999</v>
      </c>
      <c r="H44" s="10"/>
      <c r="I44" s="28"/>
      <c r="J44" s="10"/>
      <c r="K44" s="28"/>
      <c r="L44" s="10"/>
      <c r="M44" s="33"/>
    </row>
    <row r="45" spans="1:15" x14ac:dyDescent="0.25">
      <c r="A45" s="20"/>
      <c r="B45">
        <f t="shared" ref="B45:G45" si="11">SUM(B37:B44)</f>
        <v>117.2</v>
      </c>
      <c r="C45">
        <f t="shared" si="11"/>
        <v>47.532345199000005</v>
      </c>
      <c r="D45">
        <f t="shared" si="11"/>
        <v>52</v>
      </c>
      <c r="E45">
        <f t="shared" si="11"/>
        <v>52</v>
      </c>
      <c r="F45">
        <f t="shared" si="11"/>
        <v>54.2</v>
      </c>
      <c r="G45">
        <f t="shared" si="11"/>
        <v>36.4</v>
      </c>
      <c r="H45" s="10"/>
      <c r="I45" s="28"/>
      <c r="J45" s="10"/>
      <c r="K45" s="28"/>
      <c r="L45" s="10"/>
      <c r="M45" s="28"/>
    </row>
    <row r="46" spans="1:15" x14ac:dyDescent="0.25">
      <c r="B46" s="10"/>
      <c r="C46" s="20" t="s">
        <v>53</v>
      </c>
      <c r="D46" s="10"/>
      <c r="H46" s="10"/>
      <c r="I46" s="32"/>
      <c r="J46" s="10"/>
      <c r="K46" s="28"/>
      <c r="L46" s="10"/>
      <c r="M46" s="28"/>
    </row>
    <row r="47" spans="1:15" x14ac:dyDescent="0.25">
      <c r="A47" s="29" t="s">
        <v>54</v>
      </c>
      <c r="B47" s="10" t="s">
        <v>65</v>
      </c>
      <c r="C47" s="10" t="s">
        <v>9</v>
      </c>
      <c r="D47" s="10" t="s">
        <v>10</v>
      </c>
      <c r="E47" t="s">
        <v>6</v>
      </c>
      <c r="F47" s="1" t="s">
        <v>7</v>
      </c>
      <c r="G47" t="s">
        <v>8</v>
      </c>
      <c r="H47" s="10"/>
      <c r="I47" s="28"/>
      <c r="J47" s="10"/>
      <c r="K47" s="28"/>
      <c r="L47" s="10"/>
      <c r="M47" s="28"/>
    </row>
    <row r="48" spans="1:15" s="10" customFormat="1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28"/>
      <c r="M48" s="28"/>
    </row>
    <row r="49" spans="1:13" x14ac:dyDescent="0.25">
      <c r="A49" s="45" t="s">
        <v>55</v>
      </c>
      <c r="B49" s="10">
        <f t="shared" ref="B49:G49" si="12">SUM(B37)</f>
        <v>17.600000000000001</v>
      </c>
      <c r="C49" s="10">
        <f t="shared" si="12"/>
        <v>3</v>
      </c>
      <c r="D49" s="10">
        <f t="shared" si="12"/>
        <v>10</v>
      </c>
      <c r="E49" s="10">
        <f t="shared" si="12"/>
        <v>4</v>
      </c>
      <c r="F49" s="10">
        <f t="shared" si="12"/>
        <v>5</v>
      </c>
      <c r="G49" s="10">
        <f t="shared" si="12"/>
        <v>4.9000000000000004</v>
      </c>
      <c r="H49" s="10"/>
      <c r="I49" s="28"/>
      <c r="J49" s="10"/>
      <c r="K49" s="28"/>
      <c r="L49" s="10"/>
      <c r="M49" s="28"/>
    </row>
    <row r="50" spans="1:13" x14ac:dyDescent="0.25">
      <c r="A50" s="45" t="s">
        <v>56</v>
      </c>
      <c r="B50" s="31">
        <f>SUM(B37:B38)</f>
        <v>30.5</v>
      </c>
      <c r="C50" s="31">
        <f>SUM(C3:C8)</f>
        <v>4.0678343769999996</v>
      </c>
      <c r="D50" s="31">
        <f>SUM(D3:D8)</f>
        <v>19.899999999999999</v>
      </c>
      <c r="E50" s="31">
        <f>SUM(E3:E8)</f>
        <v>13</v>
      </c>
      <c r="F50" s="31">
        <f>SUM(F3:F8)</f>
        <v>14</v>
      </c>
      <c r="G50" s="31">
        <f>SUM(G3:G8)</f>
        <v>17.600000000000001</v>
      </c>
      <c r="H50" s="10"/>
      <c r="I50" s="28"/>
      <c r="J50" s="10"/>
      <c r="K50" s="28"/>
      <c r="L50" s="10"/>
      <c r="M50" s="28"/>
    </row>
    <row r="51" spans="1:13" x14ac:dyDescent="0.25">
      <c r="A51" s="45" t="s">
        <v>57</v>
      </c>
      <c r="B51" s="10">
        <f>SUM(B37:B39)</f>
        <v>31.8</v>
      </c>
      <c r="C51" s="10">
        <f>SUM(C3:C11)</f>
        <v>4.0678343769999996</v>
      </c>
      <c r="D51" s="10">
        <f>SUM(D3:D11)</f>
        <v>20.9</v>
      </c>
      <c r="E51" s="10">
        <f>SUM(E3:E11)</f>
        <v>13</v>
      </c>
      <c r="F51" s="10">
        <f>SUM(F3:F11)</f>
        <v>14</v>
      </c>
      <c r="G51" s="10">
        <f>SUM(G3:G11)</f>
        <v>17.600000000000001</v>
      </c>
      <c r="H51" s="10"/>
      <c r="I51" s="28"/>
      <c r="J51" s="10"/>
      <c r="K51" s="28"/>
      <c r="L51" s="10"/>
      <c r="M51" s="28"/>
    </row>
    <row r="52" spans="1:13" x14ac:dyDescent="0.25">
      <c r="A52" s="45" t="s">
        <v>58</v>
      </c>
      <c r="B52" s="10">
        <f>SUM(B37:B40)</f>
        <v>31.8</v>
      </c>
      <c r="C52" s="10">
        <f>SUM(C3:C14)</f>
        <v>4.0678343769999996</v>
      </c>
      <c r="D52" s="10">
        <f>SUM(D3:D14)</f>
        <v>20.9</v>
      </c>
      <c r="E52" s="10">
        <f>SUM(E3:E14)</f>
        <v>13</v>
      </c>
      <c r="F52" s="10">
        <f>SUM(F3:F14)</f>
        <v>14</v>
      </c>
      <c r="G52" s="10">
        <f>SUM(G3:G14)</f>
        <v>17.600000000000001</v>
      </c>
      <c r="H52" s="10"/>
      <c r="I52" s="28"/>
      <c r="J52" s="10"/>
      <c r="K52" s="28"/>
      <c r="L52" s="10"/>
      <c r="M52" s="28"/>
    </row>
    <row r="53" spans="1:13" x14ac:dyDescent="0.25">
      <c r="A53" s="45" t="s">
        <v>59</v>
      </c>
      <c r="B53" s="10">
        <f>SUM(B37:B41)</f>
        <v>31.8</v>
      </c>
      <c r="C53" s="10">
        <f>SUM(C3:C17)</f>
        <v>4.5889983169999997</v>
      </c>
      <c r="D53" s="10">
        <f>SUM(D3:D17)</f>
        <v>20.9</v>
      </c>
      <c r="E53" s="10">
        <f>SUM(E3:E17)</f>
        <v>13</v>
      </c>
      <c r="F53" s="10">
        <f>SUM(F3:F17)</f>
        <v>14</v>
      </c>
      <c r="G53" s="10">
        <f>SUM(G3:G17)</f>
        <v>17.600000000000001</v>
      </c>
      <c r="H53" s="10"/>
      <c r="I53" s="28"/>
      <c r="J53" s="10"/>
      <c r="K53" s="28"/>
      <c r="L53" s="10"/>
      <c r="M53" s="28"/>
    </row>
    <row r="54" spans="1:13" x14ac:dyDescent="0.25">
      <c r="A54" s="45" t="s">
        <v>60</v>
      </c>
      <c r="B54" s="10">
        <f>SUM(B37:B42)</f>
        <v>33.1</v>
      </c>
      <c r="C54" s="10">
        <f>SUM(C3:C20)</f>
        <v>8.5889983169999997</v>
      </c>
      <c r="D54" s="10">
        <f>SUM(D3:D20)</f>
        <v>20.9</v>
      </c>
      <c r="E54" s="10">
        <f>SUM(E3:E20)</f>
        <v>17</v>
      </c>
      <c r="F54" s="10">
        <f>SUM(F3:F20)</f>
        <v>18</v>
      </c>
      <c r="G54" s="10">
        <f>SUM(G3:G20)</f>
        <v>19.600000000000001</v>
      </c>
      <c r="H54" s="10"/>
      <c r="I54" s="28"/>
      <c r="J54" s="10"/>
      <c r="K54" s="28"/>
      <c r="L54" s="10"/>
      <c r="M54" s="28"/>
    </row>
    <row r="55" spans="1:13" x14ac:dyDescent="0.25">
      <c r="A55" s="45" t="s">
        <v>61</v>
      </c>
      <c r="B55" s="10">
        <f>SUM(B37:B43)</f>
        <v>63.1</v>
      </c>
      <c r="C55" s="10">
        <f>SUM(C3:C23)</f>
        <v>24.469684123</v>
      </c>
      <c r="D55" s="10">
        <f>SUM(D3:D23)</f>
        <v>31.9</v>
      </c>
      <c r="E55" s="10">
        <f>SUM(E3:E23)</f>
        <v>30</v>
      </c>
      <c r="F55" s="10">
        <f>SUM(F3:F23)</f>
        <v>29</v>
      </c>
      <c r="G55" s="10">
        <f>SUM(G3:G23)</f>
        <v>30.200000000000003</v>
      </c>
      <c r="H55" s="10"/>
      <c r="I55" s="28"/>
      <c r="J55" s="10"/>
      <c r="K55" s="28"/>
      <c r="L55" s="10"/>
      <c r="M55" s="28"/>
    </row>
    <row r="56" spans="1:13" x14ac:dyDescent="0.25">
      <c r="A56" s="45" t="s">
        <v>62</v>
      </c>
      <c r="B56" s="10">
        <f>SUM(B37:B44)</f>
        <v>117.2</v>
      </c>
      <c r="C56" s="10">
        <f>SUM(C3:C26)</f>
        <v>38.700179576000004</v>
      </c>
      <c r="D56" s="10">
        <f>SUM(D3:D26)</f>
        <v>52.9</v>
      </c>
      <c r="E56" s="10">
        <f>SUM(E3:E26)</f>
        <v>52</v>
      </c>
      <c r="F56" s="10">
        <f>SUM(F3:F26)</f>
        <v>50.5</v>
      </c>
      <c r="G56" s="10">
        <f>SUM(G3:G26)</f>
        <v>49.1</v>
      </c>
      <c r="H56" s="10"/>
      <c r="I56" s="28"/>
      <c r="J56" s="10"/>
      <c r="K56" s="28"/>
      <c r="L56" s="10"/>
      <c r="M56" s="28"/>
    </row>
    <row r="57" spans="1:13" x14ac:dyDescent="0.25">
      <c r="B57" s="2">
        <f t="shared" ref="B57:G57" si="13">SUM(B37:B44)</f>
        <v>117.2</v>
      </c>
      <c r="C57" s="2">
        <f t="shared" si="13"/>
        <v>47.532345199000005</v>
      </c>
      <c r="D57" s="2">
        <f t="shared" si="13"/>
        <v>52</v>
      </c>
      <c r="E57" s="2">
        <f t="shared" si="13"/>
        <v>52</v>
      </c>
      <c r="F57" s="2">
        <f t="shared" si="13"/>
        <v>54.2</v>
      </c>
      <c r="G57" s="2">
        <f t="shared" si="13"/>
        <v>36.4</v>
      </c>
      <c r="H57" s="10"/>
      <c r="I57" s="28"/>
      <c r="J57" s="10"/>
      <c r="K57" s="28"/>
      <c r="L57" s="10"/>
      <c r="M57" s="28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22" zoomScale="82" zoomScaleNormal="82" workbookViewId="0">
      <selection activeCell="Q29" sqref="Q29:U29"/>
    </sheetView>
  </sheetViews>
  <sheetFormatPr defaultRowHeight="15" x14ac:dyDescent="0.25"/>
  <cols>
    <col min="1" max="1" width="9.140625" style="10"/>
    <col min="2" max="2" width="12.5703125" style="10" customWidth="1"/>
    <col min="3" max="16384" width="9.140625" style="10"/>
  </cols>
  <sheetData>
    <row r="1" spans="1:20" x14ac:dyDescent="0.25">
      <c r="A1" s="10" t="s">
        <v>0</v>
      </c>
      <c r="D1" s="10" t="s">
        <v>1</v>
      </c>
    </row>
    <row r="2" spans="1:20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" t="s">
        <v>7</v>
      </c>
      <c r="G2" s="10" t="s">
        <v>8</v>
      </c>
      <c r="I2" s="10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0" ht="31.5" x14ac:dyDescent="0.25">
      <c r="A3" s="10">
        <v>1</v>
      </c>
      <c r="C3" s="34"/>
      <c r="D3" s="35"/>
      <c r="E3" s="36"/>
      <c r="F3" s="37"/>
      <c r="G3" s="36"/>
      <c r="I3" s="10" t="s">
        <v>11</v>
      </c>
      <c r="J3" s="42" t="s">
        <v>64</v>
      </c>
      <c r="K3" s="11" t="str">
        <f t="shared" ref="K3:O26" si="0">IF(C3&lt;0.09,"TIDAK","YA")</f>
        <v>TIDAK</v>
      </c>
      <c r="L3" s="11" t="str">
        <f t="shared" si="0"/>
        <v>TIDAK</v>
      </c>
      <c r="M3" s="11" t="str">
        <f t="shared" si="0"/>
        <v>TIDAK</v>
      </c>
      <c r="N3" s="11" t="str">
        <f t="shared" si="0"/>
        <v>TIDAK</v>
      </c>
      <c r="O3" s="11" t="str">
        <f t="shared" si="0"/>
        <v>TIDAK</v>
      </c>
      <c r="P3" s="12" t="str">
        <f t="shared" ref="P3:P26" si="1">IF(AND(K3="YA",J3="YA"),"hits",IF(AND(K3="TIDAK",J3="YA"),"misses",IF(AND(K3="YA",J3="TIDAK"),"false alarm","correct negatives")))</f>
        <v>correct negatives</v>
      </c>
      <c r="Q3" s="13" t="str">
        <f t="shared" ref="Q3:Q26" si="2">IF(AND(L3="YA",J3="YA"),"hits",IF(AND(L3="TIDAK",J3="YA"),"misses",IF(AND(L3="YA",J3="TIDAK"),"false alarm","correct negatives")))</f>
        <v>correct negatives</v>
      </c>
      <c r="R3" s="13" t="str">
        <f t="shared" ref="R3:R26" si="3">IF(AND(M3="YA",J3="YA"),"hits",IF(AND(M3="TIDAK",J3="YA"),"misses",IF(AND(M3="YA",J3="TIDAK"),"false alarm","correct negatives")))</f>
        <v>correct negatives</v>
      </c>
      <c r="S3" s="12" t="str">
        <f t="shared" ref="S3:S26" si="4">IF(AND(N3="YA",J3="YA"),"hits",IF(AND(N3="TIDAK",J3="YA"),"misses",IF(AND(N3="YA",J3="TIDAK"),"false alarm","correct negatives")))</f>
        <v>correct negatives</v>
      </c>
      <c r="T3" s="12" t="str">
        <f t="shared" ref="T3:T26" si="5">IF(AND(O3="YA",J3="YA"),"hits",IF(AND(O3="TIDAK",J3="YA"),"misses",IF(AND(O3="YA",J3="TIDAK"),"false alarm","correct negatives")))</f>
        <v>correct negatives</v>
      </c>
    </row>
    <row r="4" spans="1:20" ht="31.5" x14ac:dyDescent="0.25">
      <c r="A4" s="10">
        <v>2</v>
      </c>
      <c r="C4" s="34">
        <v>0.5</v>
      </c>
      <c r="D4" s="35"/>
      <c r="E4" s="36">
        <v>3</v>
      </c>
      <c r="F4" s="37"/>
      <c r="G4" s="36"/>
      <c r="I4" s="10" t="s">
        <v>12</v>
      </c>
      <c r="J4" s="42" t="s">
        <v>64</v>
      </c>
      <c r="K4" s="11" t="str">
        <f t="shared" si="0"/>
        <v>YA</v>
      </c>
      <c r="L4" s="11" t="str">
        <f t="shared" si="0"/>
        <v>TIDAK</v>
      </c>
      <c r="M4" s="11" t="str">
        <f t="shared" si="0"/>
        <v>YA</v>
      </c>
      <c r="N4" s="11" t="str">
        <f t="shared" si="0"/>
        <v>TIDAK</v>
      </c>
      <c r="O4" s="11" t="str">
        <f t="shared" si="0"/>
        <v>TIDAK</v>
      </c>
      <c r="P4" s="12" t="str">
        <f t="shared" si="1"/>
        <v>false alarm</v>
      </c>
      <c r="Q4" s="13" t="str">
        <f t="shared" si="2"/>
        <v>correct negatives</v>
      </c>
      <c r="R4" s="13" t="str">
        <f t="shared" si="3"/>
        <v>false alarm</v>
      </c>
      <c r="S4" s="12" t="str">
        <f t="shared" si="4"/>
        <v>correct negatives</v>
      </c>
      <c r="T4" s="12" t="str">
        <f t="shared" si="5"/>
        <v>correct negatives</v>
      </c>
    </row>
    <row r="5" spans="1:20" ht="15.75" x14ac:dyDescent="0.25">
      <c r="A5" s="10">
        <v>3</v>
      </c>
      <c r="B5" s="10">
        <v>10.5</v>
      </c>
      <c r="C5" s="34">
        <v>2.5</v>
      </c>
      <c r="D5" s="35">
        <v>2</v>
      </c>
      <c r="E5" s="36">
        <v>2</v>
      </c>
      <c r="F5" s="37">
        <v>3</v>
      </c>
      <c r="G5" s="36">
        <v>4</v>
      </c>
      <c r="I5" s="10" t="s">
        <v>13</v>
      </c>
      <c r="J5" s="42" t="s">
        <v>63</v>
      </c>
      <c r="K5" s="11" t="str">
        <f t="shared" si="0"/>
        <v>YA</v>
      </c>
      <c r="L5" s="11" t="str">
        <f t="shared" si="0"/>
        <v>YA</v>
      </c>
      <c r="M5" s="11" t="str">
        <f t="shared" si="0"/>
        <v>YA</v>
      </c>
      <c r="N5" s="11" t="str">
        <f t="shared" si="0"/>
        <v>YA</v>
      </c>
      <c r="O5" s="11" t="str">
        <f t="shared" si="0"/>
        <v>YA</v>
      </c>
      <c r="P5" s="12" t="str">
        <f t="shared" si="1"/>
        <v>hits</v>
      </c>
      <c r="Q5" s="13" t="str">
        <f t="shared" si="2"/>
        <v>hits</v>
      </c>
      <c r="R5" s="13" t="str">
        <f t="shared" si="3"/>
        <v>hits</v>
      </c>
      <c r="S5" s="12" t="str">
        <f t="shared" si="4"/>
        <v>hits</v>
      </c>
      <c r="T5" s="12" t="str">
        <f t="shared" si="5"/>
        <v>hits</v>
      </c>
    </row>
    <row r="6" spans="1:20" ht="15.75" x14ac:dyDescent="0.25">
      <c r="A6" s="10">
        <v>4</v>
      </c>
      <c r="C6" s="34">
        <v>0.9</v>
      </c>
      <c r="D6" s="35">
        <v>2</v>
      </c>
      <c r="E6" s="36">
        <v>2</v>
      </c>
      <c r="F6" s="37">
        <v>2</v>
      </c>
      <c r="G6" s="36">
        <v>4</v>
      </c>
      <c r="I6" s="10" t="s">
        <v>14</v>
      </c>
      <c r="J6" s="42" t="s">
        <v>63</v>
      </c>
      <c r="K6" s="11" t="str">
        <f t="shared" si="0"/>
        <v>YA</v>
      </c>
      <c r="L6" s="11" t="str">
        <f t="shared" si="0"/>
        <v>YA</v>
      </c>
      <c r="M6" s="11" t="str">
        <f t="shared" si="0"/>
        <v>YA</v>
      </c>
      <c r="N6" s="11" t="str">
        <f t="shared" si="0"/>
        <v>YA</v>
      </c>
      <c r="O6" s="11" t="str">
        <f t="shared" si="0"/>
        <v>YA</v>
      </c>
      <c r="P6" s="12" t="str">
        <f t="shared" si="1"/>
        <v>hits</v>
      </c>
      <c r="Q6" s="13" t="str">
        <f t="shared" si="2"/>
        <v>hits</v>
      </c>
      <c r="R6" s="13" t="str">
        <f t="shared" si="3"/>
        <v>hits</v>
      </c>
      <c r="S6" s="12" t="str">
        <f t="shared" si="4"/>
        <v>hits</v>
      </c>
      <c r="T6" s="12" t="str">
        <f t="shared" si="5"/>
        <v>hits</v>
      </c>
    </row>
    <row r="7" spans="1:20" ht="15.75" x14ac:dyDescent="0.25">
      <c r="A7" s="10">
        <v>5</v>
      </c>
      <c r="C7" s="34">
        <v>0.8</v>
      </c>
      <c r="D7" s="35">
        <v>3</v>
      </c>
      <c r="E7" s="36">
        <v>5</v>
      </c>
      <c r="F7" s="37">
        <v>2</v>
      </c>
      <c r="G7" s="36">
        <v>5</v>
      </c>
      <c r="I7" s="10" t="s">
        <v>15</v>
      </c>
      <c r="J7" s="42" t="s">
        <v>63</v>
      </c>
      <c r="K7" s="11" t="str">
        <f t="shared" si="0"/>
        <v>YA</v>
      </c>
      <c r="L7" s="11" t="str">
        <f t="shared" si="0"/>
        <v>YA</v>
      </c>
      <c r="M7" s="11" t="str">
        <f t="shared" si="0"/>
        <v>YA</v>
      </c>
      <c r="N7" s="11" t="str">
        <f t="shared" si="0"/>
        <v>YA</v>
      </c>
      <c r="O7" s="11" t="str">
        <f t="shared" si="0"/>
        <v>YA</v>
      </c>
      <c r="P7" s="12" t="str">
        <f t="shared" si="1"/>
        <v>hits</v>
      </c>
      <c r="Q7" s="13" t="str">
        <f t="shared" si="2"/>
        <v>hits</v>
      </c>
      <c r="R7" s="13" t="str">
        <f t="shared" si="3"/>
        <v>hits</v>
      </c>
      <c r="S7" s="12" t="str">
        <f t="shared" si="4"/>
        <v>hits</v>
      </c>
      <c r="T7" s="12" t="str">
        <f t="shared" si="5"/>
        <v>hits</v>
      </c>
    </row>
    <row r="8" spans="1:20" ht="15.75" x14ac:dyDescent="0.25">
      <c r="A8" s="10">
        <v>6</v>
      </c>
      <c r="B8" s="10">
        <v>36</v>
      </c>
      <c r="C8" s="34">
        <v>2</v>
      </c>
      <c r="D8" s="35">
        <v>4</v>
      </c>
      <c r="E8" s="36">
        <v>2</v>
      </c>
      <c r="F8" s="37">
        <v>7</v>
      </c>
      <c r="G8" s="36">
        <v>7</v>
      </c>
      <c r="I8" s="10" t="s">
        <v>16</v>
      </c>
      <c r="J8" s="42" t="s">
        <v>63</v>
      </c>
      <c r="K8" s="11" t="str">
        <f t="shared" si="0"/>
        <v>YA</v>
      </c>
      <c r="L8" s="11" t="str">
        <f t="shared" si="0"/>
        <v>YA</v>
      </c>
      <c r="M8" s="11" t="str">
        <f t="shared" si="0"/>
        <v>YA</v>
      </c>
      <c r="N8" s="11" t="str">
        <f t="shared" si="0"/>
        <v>YA</v>
      </c>
      <c r="O8" s="11" t="str">
        <f t="shared" si="0"/>
        <v>YA</v>
      </c>
      <c r="P8" s="12" t="str">
        <f t="shared" si="1"/>
        <v>hits</v>
      </c>
      <c r="Q8" s="13" t="str">
        <f t="shared" si="2"/>
        <v>hits</v>
      </c>
      <c r="R8" s="13" t="str">
        <f t="shared" si="3"/>
        <v>hits</v>
      </c>
      <c r="S8" s="12" t="str">
        <f t="shared" si="4"/>
        <v>hits</v>
      </c>
      <c r="T8" s="12" t="str">
        <f t="shared" si="5"/>
        <v>hits</v>
      </c>
    </row>
    <row r="9" spans="1:20" ht="15.75" x14ac:dyDescent="0.25">
      <c r="A9" s="10">
        <v>7</v>
      </c>
      <c r="C9" s="34">
        <v>1</v>
      </c>
      <c r="D9" s="35">
        <v>3</v>
      </c>
      <c r="E9" s="36">
        <v>2</v>
      </c>
      <c r="F9" s="37">
        <v>3</v>
      </c>
      <c r="G9" s="36">
        <v>1</v>
      </c>
      <c r="I9" s="10" t="s">
        <v>17</v>
      </c>
      <c r="J9" s="42" t="s">
        <v>63</v>
      </c>
      <c r="K9" s="11" t="str">
        <f t="shared" si="0"/>
        <v>YA</v>
      </c>
      <c r="L9" s="11" t="str">
        <f t="shared" si="0"/>
        <v>YA</v>
      </c>
      <c r="M9" s="11" t="str">
        <f t="shared" si="0"/>
        <v>YA</v>
      </c>
      <c r="N9" s="11" t="str">
        <f t="shared" si="0"/>
        <v>YA</v>
      </c>
      <c r="O9" s="11" t="str">
        <f t="shared" si="0"/>
        <v>YA</v>
      </c>
      <c r="P9" s="12" t="str">
        <f t="shared" si="1"/>
        <v>hits</v>
      </c>
      <c r="Q9" s="13" t="str">
        <f t="shared" si="2"/>
        <v>hits</v>
      </c>
      <c r="R9" s="13" t="str">
        <f t="shared" si="3"/>
        <v>hits</v>
      </c>
      <c r="S9" s="12" t="str">
        <f t="shared" si="4"/>
        <v>hits</v>
      </c>
      <c r="T9" s="12" t="str">
        <f t="shared" si="5"/>
        <v>hits</v>
      </c>
    </row>
    <row r="10" spans="1:20" ht="15.75" x14ac:dyDescent="0.25">
      <c r="A10" s="10">
        <v>8</v>
      </c>
      <c r="C10" s="34"/>
      <c r="D10" s="35">
        <v>1</v>
      </c>
      <c r="E10" s="40">
        <v>1</v>
      </c>
      <c r="F10" s="37">
        <v>2</v>
      </c>
      <c r="G10" s="40">
        <v>0.3</v>
      </c>
      <c r="I10" s="10" t="s">
        <v>18</v>
      </c>
      <c r="J10" s="42" t="s">
        <v>63</v>
      </c>
      <c r="K10" s="11" t="str">
        <f t="shared" si="0"/>
        <v>TIDAK</v>
      </c>
      <c r="L10" s="11" t="str">
        <f t="shared" si="0"/>
        <v>YA</v>
      </c>
      <c r="M10" s="11" t="str">
        <f t="shared" si="0"/>
        <v>YA</v>
      </c>
      <c r="N10" s="11" t="str">
        <f t="shared" si="0"/>
        <v>YA</v>
      </c>
      <c r="O10" s="11" t="str">
        <f t="shared" si="0"/>
        <v>YA</v>
      </c>
      <c r="P10" s="12" t="str">
        <f t="shared" si="1"/>
        <v>misses</v>
      </c>
      <c r="Q10" s="13" t="str">
        <f t="shared" si="2"/>
        <v>hits</v>
      </c>
      <c r="R10" s="13" t="str">
        <f t="shared" si="3"/>
        <v>hits</v>
      </c>
      <c r="S10" s="12" t="str">
        <f t="shared" si="4"/>
        <v>hits</v>
      </c>
      <c r="T10" s="12" t="str">
        <f t="shared" si="5"/>
        <v>hits</v>
      </c>
    </row>
    <row r="11" spans="1:20" ht="31.5" x14ac:dyDescent="0.25">
      <c r="A11" s="10">
        <v>9</v>
      </c>
      <c r="B11" s="10">
        <v>3</v>
      </c>
      <c r="C11" s="34">
        <v>1</v>
      </c>
      <c r="D11" s="35">
        <v>1</v>
      </c>
      <c r="E11" s="36">
        <v>4</v>
      </c>
      <c r="F11" s="37">
        <v>2</v>
      </c>
      <c r="G11" s="36">
        <v>0.3</v>
      </c>
      <c r="I11" s="10" t="s">
        <v>19</v>
      </c>
      <c r="J11" s="42" t="s">
        <v>64</v>
      </c>
      <c r="K11" s="11" t="str">
        <f t="shared" si="0"/>
        <v>YA</v>
      </c>
      <c r="L11" s="11" t="str">
        <f t="shared" si="0"/>
        <v>YA</v>
      </c>
      <c r="M11" s="11" t="str">
        <f t="shared" si="0"/>
        <v>YA</v>
      </c>
      <c r="N11" s="11" t="str">
        <f t="shared" si="0"/>
        <v>YA</v>
      </c>
      <c r="O11" s="11" t="str">
        <f t="shared" si="0"/>
        <v>YA</v>
      </c>
      <c r="P11" s="12" t="str">
        <f t="shared" si="1"/>
        <v>false alarm</v>
      </c>
      <c r="Q11" s="13" t="str">
        <f t="shared" si="2"/>
        <v>false alarm</v>
      </c>
      <c r="R11" s="13" t="str">
        <f t="shared" si="3"/>
        <v>false alarm</v>
      </c>
      <c r="S11" s="12" t="str">
        <f t="shared" si="4"/>
        <v>false alarm</v>
      </c>
      <c r="T11" s="12" t="str">
        <f t="shared" si="5"/>
        <v>false alarm</v>
      </c>
    </row>
    <row r="12" spans="1:20" ht="31.5" x14ac:dyDescent="0.25">
      <c r="A12" s="10">
        <v>10</v>
      </c>
      <c r="C12" s="34">
        <v>1</v>
      </c>
      <c r="D12" s="35"/>
      <c r="E12" s="36">
        <v>1</v>
      </c>
      <c r="F12" s="37"/>
      <c r="G12" s="36"/>
      <c r="I12" s="10" t="s">
        <v>20</v>
      </c>
      <c r="J12" s="42" t="s">
        <v>64</v>
      </c>
      <c r="K12" s="11" t="str">
        <f t="shared" si="0"/>
        <v>YA</v>
      </c>
      <c r="L12" s="11" t="str">
        <f t="shared" si="0"/>
        <v>TIDAK</v>
      </c>
      <c r="M12" s="11" t="str">
        <f t="shared" si="0"/>
        <v>YA</v>
      </c>
      <c r="N12" s="11" t="str">
        <f t="shared" si="0"/>
        <v>TIDAK</v>
      </c>
      <c r="O12" s="11" t="str">
        <f t="shared" si="0"/>
        <v>TIDAK</v>
      </c>
      <c r="P12" s="12" t="str">
        <f t="shared" si="1"/>
        <v>false alarm</v>
      </c>
      <c r="Q12" s="13" t="str">
        <f t="shared" si="2"/>
        <v>correct negatives</v>
      </c>
      <c r="R12" s="13" t="str">
        <f t="shared" si="3"/>
        <v>false alarm</v>
      </c>
      <c r="S12" s="12" t="str">
        <f t="shared" si="4"/>
        <v>correct negatives</v>
      </c>
      <c r="T12" s="12" t="str">
        <f t="shared" si="5"/>
        <v>correct negatives</v>
      </c>
    </row>
    <row r="13" spans="1:20" ht="31.5" x14ac:dyDescent="0.25">
      <c r="A13" s="10">
        <v>11</v>
      </c>
      <c r="C13" s="34">
        <v>1</v>
      </c>
      <c r="D13" s="35"/>
      <c r="E13" s="40">
        <v>3</v>
      </c>
      <c r="F13" s="37"/>
      <c r="G13" s="40"/>
      <c r="I13" s="10" t="s">
        <v>21</v>
      </c>
      <c r="J13" s="42" t="s">
        <v>64</v>
      </c>
      <c r="K13" s="11" t="str">
        <f t="shared" si="0"/>
        <v>YA</v>
      </c>
      <c r="L13" s="11" t="str">
        <f t="shared" si="0"/>
        <v>TIDAK</v>
      </c>
      <c r="M13" s="11" t="str">
        <f t="shared" si="0"/>
        <v>YA</v>
      </c>
      <c r="N13" s="11" t="str">
        <f t="shared" si="0"/>
        <v>TIDAK</v>
      </c>
      <c r="O13" s="11" t="str">
        <f t="shared" si="0"/>
        <v>TIDAK</v>
      </c>
      <c r="P13" s="12" t="str">
        <f t="shared" si="1"/>
        <v>false alarm</v>
      </c>
      <c r="Q13" s="13" t="str">
        <f t="shared" si="2"/>
        <v>correct negatives</v>
      </c>
      <c r="R13" s="13" t="str">
        <f t="shared" si="3"/>
        <v>false alarm</v>
      </c>
      <c r="S13" s="12" t="str">
        <f t="shared" si="4"/>
        <v>correct negatives</v>
      </c>
      <c r="T13" s="12" t="str">
        <f t="shared" si="5"/>
        <v>correct negatives</v>
      </c>
    </row>
    <row r="14" spans="1:20" ht="31.5" x14ac:dyDescent="0.25">
      <c r="A14" s="10">
        <v>12</v>
      </c>
      <c r="B14" s="10">
        <v>0</v>
      </c>
      <c r="C14" s="34">
        <v>1</v>
      </c>
      <c r="D14" s="35"/>
      <c r="E14" s="36">
        <v>2</v>
      </c>
      <c r="F14" s="37"/>
      <c r="G14" s="36"/>
      <c r="I14" s="10" t="s">
        <v>22</v>
      </c>
      <c r="J14" s="42" t="s">
        <v>64</v>
      </c>
      <c r="K14" s="11" t="str">
        <f t="shared" si="0"/>
        <v>YA</v>
      </c>
      <c r="L14" s="11" t="str">
        <f t="shared" si="0"/>
        <v>TIDAK</v>
      </c>
      <c r="M14" s="11" t="str">
        <f t="shared" si="0"/>
        <v>YA</v>
      </c>
      <c r="N14" s="11" t="str">
        <f t="shared" si="0"/>
        <v>TIDAK</v>
      </c>
      <c r="O14" s="11" t="str">
        <f t="shared" si="0"/>
        <v>TIDAK</v>
      </c>
      <c r="P14" s="12" t="str">
        <f t="shared" si="1"/>
        <v>false alarm</v>
      </c>
      <c r="Q14" s="13" t="str">
        <f t="shared" si="2"/>
        <v>correct negatives</v>
      </c>
      <c r="R14" s="13" t="str">
        <f t="shared" si="3"/>
        <v>false alarm</v>
      </c>
      <c r="S14" s="12" t="str">
        <f t="shared" si="4"/>
        <v>correct negatives</v>
      </c>
      <c r="T14" s="12" t="str">
        <f t="shared" si="5"/>
        <v>correct negatives</v>
      </c>
    </row>
    <row r="15" spans="1:20" ht="31.5" x14ac:dyDescent="0.25">
      <c r="A15" s="10">
        <v>13</v>
      </c>
      <c r="C15" s="34"/>
      <c r="D15" s="35"/>
      <c r="E15" s="36"/>
      <c r="F15" s="37"/>
      <c r="G15" s="36"/>
      <c r="I15" s="10" t="s">
        <v>23</v>
      </c>
      <c r="J15" s="42" t="s">
        <v>64</v>
      </c>
      <c r="K15" s="11" t="str">
        <f t="shared" si="0"/>
        <v>TIDAK</v>
      </c>
      <c r="L15" s="11" t="str">
        <f t="shared" si="0"/>
        <v>TIDAK</v>
      </c>
      <c r="M15" s="11" t="str">
        <f t="shared" si="0"/>
        <v>TIDAK</v>
      </c>
      <c r="N15" s="11" t="str">
        <f t="shared" si="0"/>
        <v>TIDAK</v>
      </c>
      <c r="O15" s="11" t="str">
        <f t="shared" si="0"/>
        <v>TIDAK</v>
      </c>
      <c r="P15" s="12" t="str">
        <f t="shared" si="1"/>
        <v>correct negatives</v>
      </c>
      <c r="Q15" s="13" t="str">
        <f t="shared" si="2"/>
        <v>correct negatives</v>
      </c>
      <c r="R15" s="13" t="str">
        <f t="shared" si="3"/>
        <v>correct negatives</v>
      </c>
      <c r="S15" s="12" t="str">
        <f t="shared" si="4"/>
        <v>correct negatives</v>
      </c>
      <c r="T15" s="12" t="str">
        <f t="shared" si="5"/>
        <v>correct negatives</v>
      </c>
    </row>
    <row r="16" spans="1:20" ht="31.5" x14ac:dyDescent="0.25">
      <c r="A16" s="10">
        <v>14</v>
      </c>
      <c r="C16" s="34"/>
      <c r="D16" s="35"/>
      <c r="E16" s="40"/>
      <c r="F16" s="37"/>
      <c r="G16" s="40"/>
      <c r="I16" s="10" t="s">
        <v>24</v>
      </c>
      <c r="J16" s="42" t="s">
        <v>64</v>
      </c>
      <c r="K16" s="11" t="str">
        <f t="shared" si="0"/>
        <v>TIDAK</v>
      </c>
      <c r="L16" s="11" t="str">
        <f t="shared" si="0"/>
        <v>TIDAK</v>
      </c>
      <c r="M16" s="11" t="str">
        <f t="shared" si="0"/>
        <v>TIDAK</v>
      </c>
      <c r="N16" s="11" t="str">
        <f t="shared" si="0"/>
        <v>TIDAK</v>
      </c>
      <c r="O16" s="11" t="str">
        <f t="shared" si="0"/>
        <v>TIDAK</v>
      </c>
      <c r="P16" s="12" t="str">
        <f t="shared" si="1"/>
        <v>correct negatives</v>
      </c>
      <c r="Q16" s="13" t="str">
        <f t="shared" si="2"/>
        <v>correct negatives</v>
      </c>
      <c r="R16" s="13" t="str">
        <f t="shared" si="3"/>
        <v>correct negatives</v>
      </c>
      <c r="S16" s="12" t="str">
        <f t="shared" si="4"/>
        <v>correct negatives</v>
      </c>
      <c r="T16" s="12" t="str">
        <f t="shared" si="5"/>
        <v>correct negatives</v>
      </c>
    </row>
    <row r="17" spans="1:21" ht="31.5" x14ac:dyDescent="0.25">
      <c r="A17" s="10">
        <v>15</v>
      </c>
      <c r="B17" s="10">
        <v>0</v>
      </c>
      <c r="C17" s="34"/>
      <c r="D17" s="35"/>
      <c r="E17" s="36"/>
      <c r="F17" s="37"/>
      <c r="G17" s="36"/>
      <c r="I17" s="10" t="s">
        <v>25</v>
      </c>
      <c r="J17" s="42" t="s">
        <v>64</v>
      </c>
      <c r="K17" s="11" t="str">
        <f t="shared" si="0"/>
        <v>TIDAK</v>
      </c>
      <c r="L17" s="11" t="str">
        <f t="shared" si="0"/>
        <v>TIDAK</v>
      </c>
      <c r="M17" s="11" t="str">
        <f t="shared" si="0"/>
        <v>TIDAK</v>
      </c>
      <c r="N17" s="11" t="str">
        <f t="shared" si="0"/>
        <v>TIDAK</v>
      </c>
      <c r="O17" s="11" t="str">
        <f t="shared" si="0"/>
        <v>TIDAK</v>
      </c>
      <c r="P17" s="12" t="str">
        <f t="shared" si="1"/>
        <v>correct negatives</v>
      </c>
      <c r="Q17" s="13" t="str">
        <f t="shared" si="2"/>
        <v>correct negatives</v>
      </c>
      <c r="R17" s="13" t="str">
        <f t="shared" si="3"/>
        <v>correct negatives</v>
      </c>
      <c r="S17" s="12" t="str">
        <f t="shared" si="4"/>
        <v>correct negatives</v>
      </c>
      <c r="T17" s="12" t="str">
        <f t="shared" si="5"/>
        <v>correct negatives</v>
      </c>
    </row>
    <row r="18" spans="1:21" ht="31.5" x14ac:dyDescent="0.25">
      <c r="A18" s="10">
        <v>16</v>
      </c>
      <c r="C18" s="44"/>
      <c r="D18" s="35"/>
      <c r="E18" s="36"/>
      <c r="F18" s="37"/>
      <c r="G18" s="36"/>
      <c r="I18" s="10" t="s">
        <v>26</v>
      </c>
      <c r="J18" s="42" t="s">
        <v>64</v>
      </c>
      <c r="K18" s="11" t="str">
        <f t="shared" si="0"/>
        <v>TIDAK</v>
      </c>
      <c r="L18" s="11" t="str">
        <f t="shared" si="0"/>
        <v>TIDAK</v>
      </c>
      <c r="M18" s="11" t="str">
        <f t="shared" si="0"/>
        <v>TIDAK</v>
      </c>
      <c r="N18" s="11" t="str">
        <f t="shared" si="0"/>
        <v>TIDAK</v>
      </c>
      <c r="O18" s="11" t="str">
        <f t="shared" si="0"/>
        <v>TIDAK</v>
      </c>
      <c r="P18" s="12" t="str">
        <f t="shared" si="1"/>
        <v>correct negatives</v>
      </c>
      <c r="Q18" s="13" t="str">
        <f t="shared" si="2"/>
        <v>correct negatives</v>
      </c>
      <c r="R18" s="13" t="str">
        <f t="shared" si="3"/>
        <v>correct negatives</v>
      </c>
      <c r="S18" s="12" t="str">
        <f t="shared" si="4"/>
        <v>correct negatives</v>
      </c>
      <c r="T18" s="12" t="str">
        <f t="shared" si="5"/>
        <v>correct negatives</v>
      </c>
    </row>
    <row r="19" spans="1:21" ht="31.5" x14ac:dyDescent="0.25">
      <c r="A19" s="10">
        <v>17</v>
      </c>
      <c r="C19" s="44"/>
      <c r="D19" s="35"/>
      <c r="E19" s="36"/>
      <c r="F19" s="37"/>
      <c r="G19" s="36"/>
      <c r="I19" s="10" t="s">
        <v>27</v>
      </c>
      <c r="J19" s="42" t="s">
        <v>64</v>
      </c>
      <c r="K19" s="11" t="str">
        <f t="shared" si="0"/>
        <v>TIDAK</v>
      </c>
      <c r="L19" s="11" t="str">
        <f t="shared" si="0"/>
        <v>TIDAK</v>
      </c>
      <c r="M19" s="11" t="str">
        <f t="shared" si="0"/>
        <v>TIDAK</v>
      </c>
      <c r="N19" s="11" t="str">
        <f t="shared" si="0"/>
        <v>TIDAK</v>
      </c>
      <c r="O19" s="11" t="str">
        <f t="shared" si="0"/>
        <v>TIDAK</v>
      </c>
      <c r="P19" s="12" t="str">
        <f t="shared" si="1"/>
        <v>correct negatives</v>
      </c>
      <c r="Q19" s="13" t="str">
        <f t="shared" si="2"/>
        <v>correct negatives</v>
      </c>
      <c r="R19" s="13" t="str">
        <f t="shared" si="3"/>
        <v>correct negatives</v>
      </c>
      <c r="S19" s="12" t="str">
        <f t="shared" si="4"/>
        <v>correct negatives</v>
      </c>
      <c r="T19" s="12" t="str">
        <f t="shared" si="5"/>
        <v>correct negatives</v>
      </c>
    </row>
    <row r="20" spans="1:21" ht="31.5" x14ac:dyDescent="0.25">
      <c r="A20" s="10">
        <v>18</v>
      </c>
      <c r="B20" s="10">
        <v>0</v>
      </c>
      <c r="C20" s="44"/>
      <c r="D20" s="35"/>
      <c r="E20" s="36"/>
      <c r="F20" s="37"/>
      <c r="G20" s="36"/>
      <c r="I20" s="10" t="s">
        <v>28</v>
      </c>
      <c r="J20" s="42" t="s">
        <v>64</v>
      </c>
      <c r="K20" s="11" t="str">
        <f t="shared" si="0"/>
        <v>TIDAK</v>
      </c>
      <c r="L20" s="11" t="str">
        <f t="shared" si="0"/>
        <v>TIDAK</v>
      </c>
      <c r="M20" s="11" t="str">
        <f t="shared" si="0"/>
        <v>TIDAK</v>
      </c>
      <c r="N20" s="11" t="str">
        <f t="shared" si="0"/>
        <v>TIDAK</v>
      </c>
      <c r="O20" s="11" t="str">
        <f t="shared" si="0"/>
        <v>TIDAK</v>
      </c>
      <c r="P20" s="12" t="str">
        <f t="shared" si="1"/>
        <v>correct negatives</v>
      </c>
      <c r="Q20" s="13" t="str">
        <f t="shared" si="2"/>
        <v>correct negatives</v>
      </c>
      <c r="R20" s="13" t="str">
        <f t="shared" si="3"/>
        <v>correct negatives</v>
      </c>
      <c r="S20" s="12" t="str">
        <f t="shared" si="4"/>
        <v>correct negatives</v>
      </c>
      <c r="T20" s="12" t="str">
        <f t="shared" si="5"/>
        <v>correct negatives</v>
      </c>
    </row>
    <row r="21" spans="1:21" ht="31.5" x14ac:dyDescent="0.25">
      <c r="A21" s="10">
        <v>19</v>
      </c>
      <c r="C21" s="44"/>
      <c r="D21" s="35"/>
      <c r="E21" s="36"/>
      <c r="F21" s="37">
        <v>1</v>
      </c>
      <c r="G21" s="36"/>
      <c r="I21" s="10" t="s">
        <v>29</v>
      </c>
      <c r="J21" s="42" t="s">
        <v>64</v>
      </c>
      <c r="K21" s="11" t="str">
        <f t="shared" si="0"/>
        <v>TIDAK</v>
      </c>
      <c r="L21" s="11" t="str">
        <f t="shared" si="0"/>
        <v>TIDAK</v>
      </c>
      <c r="M21" s="11" t="str">
        <f t="shared" si="0"/>
        <v>TIDAK</v>
      </c>
      <c r="N21" s="11" t="str">
        <f t="shared" si="0"/>
        <v>YA</v>
      </c>
      <c r="O21" s="11" t="str">
        <f t="shared" si="0"/>
        <v>TIDAK</v>
      </c>
      <c r="P21" s="12" t="str">
        <f t="shared" si="1"/>
        <v>correct negatives</v>
      </c>
      <c r="Q21" s="13" t="str">
        <f t="shared" si="2"/>
        <v>correct negatives</v>
      </c>
      <c r="R21" s="13" t="str">
        <f t="shared" si="3"/>
        <v>correct negatives</v>
      </c>
      <c r="S21" s="12" t="str">
        <f t="shared" si="4"/>
        <v>false alarm</v>
      </c>
      <c r="T21" s="12" t="str">
        <f t="shared" si="5"/>
        <v>correct negatives</v>
      </c>
    </row>
    <row r="22" spans="1:21" ht="31.5" x14ac:dyDescent="0.25">
      <c r="A22" s="10">
        <v>20</v>
      </c>
      <c r="C22" s="44">
        <v>1</v>
      </c>
      <c r="D22" s="35"/>
      <c r="E22" s="36"/>
      <c r="F22" s="37">
        <v>2</v>
      </c>
      <c r="G22" s="36"/>
      <c r="I22" s="10" t="s">
        <v>30</v>
      </c>
      <c r="J22" s="42" t="s">
        <v>64</v>
      </c>
      <c r="K22" s="11" t="str">
        <f t="shared" si="0"/>
        <v>YA</v>
      </c>
      <c r="L22" s="11" t="str">
        <f t="shared" si="0"/>
        <v>TIDAK</v>
      </c>
      <c r="M22" s="11" t="str">
        <f t="shared" si="0"/>
        <v>TIDAK</v>
      </c>
      <c r="N22" s="11" t="str">
        <f t="shared" si="0"/>
        <v>YA</v>
      </c>
      <c r="O22" s="11" t="str">
        <f t="shared" si="0"/>
        <v>TIDAK</v>
      </c>
      <c r="P22" s="12" t="str">
        <f t="shared" si="1"/>
        <v>false alarm</v>
      </c>
      <c r="Q22" s="13" t="str">
        <f t="shared" si="2"/>
        <v>correct negatives</v>
      </c>
      <c r="R22" s="13" t="str">
        <f t="shared" si="3"/>
        <v>correct negatives</v>
      </c>
      <c r="S22" s="12" t="str">
        <f t="shared" si="4"/>
        <v>false alarm</v>
      </c>
      <c r="T22" s="12" t="str">
        <f t="shared" si="5"/>
        <v>correct negatives</v>
      </c>
    </row>
    <row r="23" spans="1:21" ht="15.75" x14ac:dyDescent="0.25">
      <c r="A23" s="10">
        <v>21</v>
      </c>
      <c r="B23" s="10">
        <v>30</v>
      </c>
      <c r="C23" s="44">
        <v>8</v>
      </c>
      <c r="D23" s="35">
        <v>11</v>
      </c>
      <c r="E23" s="36">
        <v>9</v>
      </c>
      <c r="F23" s="37">
        <v>9.8000000000000007</v>
      </c>
      <c r="G23" s="36">
        <v>12</v>
      </c>
      <c r="I23" s="10" t="s">
        <v>31</v>
      </c>
      <c r="J23" s="42" t="s">
        <v>63</v>
      </c>
      <c r="K23" s="11" t="str">
        <f t="shared" si="0"/>
        <v>YA</v>
      </c>
      <c r="L23" s="11" t="str">
        <f t="shared" si="0"/>
        <v>YA</v>
      </c>
      <c r="M23" s="11" t="str">
        <f t="shared" si="0"/>
        <v>YA</v>
      </c>
      <c r="N23" s="11" t="str">
        <f t="shared" si="0"/>
        <v>YA</v>
      </c>
      <c r="O23" s="11" t="str">
        <f t="shared" si="0"/>
        <v>YA</v>
      </c>
      <c r="P23" s="12" t="str">
        <f t="shared" si="1"/>
        <v>hits</v>
      </c>
      <c r="Q23" s="13" t="str">
        <f t="shared" si="2"/>
        <v>hits</v>
      </c>
      <c r="R23" s="13" t="str">
        <f t="shared" si="3"/>
        <v>hits</v>
      </c>
      <c r="S23" s="12" t="str">
        <f t="shared" si="4"/>
        <v>hits</v>
      </c>
      <c r="T23" s="12" t="str">
        <f t="shared" si="5"/>
        <v>hits</v>
      </c>
    </row>
    <row r="24" spans="1:21" ht="15.75" x14ac:dyDescent="0.25">
      <c r="A24" s="10">
        <v>22</v>
      </c>
      <c r="C24" s="44">
        <v>2</v>
      </c>
      <c r="D24" s="35">
        <v>4</v>
      </c>
      <c r="E24" s="36">
        <v>3</v>
      </c>
      <c r="F24" s="37">
        <v>2</v>
      </c>
      <c r="G24" s="36">
        <v>2</v>
      </c>
      <c r="I24" s="10" t="s">
        <v>32</v>
      </c>
      <c r="J24" s="42" t="s">
        <v>63</v>
      </c>
      <c r="K24" s="11" t="str">
        <f t="shared" si="0"/>
        <v>YA</v>
      </c>
      <c r="L24" s="11" t="str">
        <f t="shared" si="0"/>
        <v>YA</v>
      </c>
      <c r="M24" s="11" t="str">
        <f t="shared" si="0"/>
        <v>YA</v>
      </c>
      <c r="N24" s="11" t="str">
        <f t="shared" si="0"/>
        <v>YA</v>
      </c>
      <c r="O24" s="11" t="str">
        <f t="shared" si="0"/>
        <v>YA</v>
      </c>
      <c r="P24" s="12" t="str">
        <f t="shared" si="1"/>
        <v>hits</v>
      </c>
      <c r="Q24" s="13" t="str">
        <f t="shared" si="2"/>
        <v>hits</v>
      </c>
      <c r="R24" s="13" t="str">
        <f t="shared" si="3"/>
        <v>hits</v>
      </c>
      <c r="S24" s="12" t="str">
        <f t="shared" si="4"/>
        <v>hits</v>
      </c>
      <c r="T24" s="12" t="str">
        <f t="shared" si="5"/>
        <v>hits</v>
      </c>
    </row>
    <row r="25" spans="1:21" ht="15.75" x14ac:dyDescent="0.25">
      <c r="A25" s="10">
        <v>23</v>
      </c>
      <c r="C25" s="44">
        <v>3</v>
      </c>
      <c r="D25" s="35">
        <v>2</v>
      </c>
      <c r="E25" s="36">
        <v>3</v>
      </c>
      <c r="F25" s="37">
        <v>3</v>
      </c>
      <c r="G25" s="36">
        <v>2</v>
      </c>
      <c r="I25" s="10" t="s">
        <v>33</v>
      </c>
      <c r="J25" s="42" t="s">
        <v>63</v>
      </c>
      <c r="K25" s="11" t="str">
        <f t="shared" si="0"/>
        <v>YA</v>
      </c>
      <c r="L25" s="11" t="str">
        <f t="shared" si="0"/>
        <v>YA</v>
      </c>
      <c r="M25" s="11" t="str">
        <f t="shared" si="0"/>
        <v>YA</v>
      </c>
      <c r="N25" s="11" t="str">
        <f t="shared" si="0"/>
        <v>YA</v>
      </c>
      <c r="O25" s="11" t="str">
        <f t="shared" si="0"/>
        <v>YA</v>
      </c>
      <c r="P25" s="12" t="str">
        <f t="shared" si="1"/>
        <v>hits</v>
      </c>
      <c r="Q25" s="13" t="str">
        <f t="shared" si="2"/>
        <v>hits</v>
      </c>
      <c r="R25" s="13" t="str">
        <f t="shared" si="3"/>
        <v>hits</v>
      </c>
      <c r="S25" s="12" t="str">
        <f t="shared" si="4"/>
        <v>hits</v>
      </c>
      <c r="T25" s="12" t="str">
        <f t="shared" si="5"/>
        <v>hits</v>
      </c>
    </row>
    <row r="26" spans="1:21" ht="15.75" x14ac:dyDescent="0.25">
      <c r="A26" s="10">
        <v>24</v>
      </c>
      <c r="B26" s="10">
        <v>100.7</v>
      </c>
      <c r="C26" s="44">
        <v>2</v>
      </c>
      <c r="D26" s="35">
        <v>3</v>
      </c>
      <c r="E26" s="36">
        <v>0.3</v>
      </c>
      <c r="F26" s="37">
        <v>2</v>
      </c>
      <c r="G26" s="36">
        <v>2</v>
      </c>
      <c r="I26" s="10" t="s">
        <v>34</v>
      </c>
      <c r="J26" s="42" t="s">
        <v>63</v>
      </c>
      <c r="K26" s="11" t="str">
        <f t="shared" si="0"/>
        <v>YA</v>
      </c>
      <c r="L26" s="11" t="str">
        <f t="shared" si="0"/>
        <v>YA</v>
      </c>
      <c r="M26" s="11" t="str">
        <f t="shared" si="0"/>
        <v>YA</v>
      </c>
      <c r="N26" s="11" t="str">
        <f t="shared" si="0"/>
        <v>YA</v>
      </c>
      <c r="O26" s="11" t="str">
        <f t="shared" si="0"/>
        <v>YA</v>
      </c>
      <c r="P26" s="12" t="str">
        <f t="shared" si="1"/>
        <v>hits</v>
      </c>
      <c r="Q26" s="13" t="str">
        <f t="shared" si="2"/>
        <v>hits</v>
      </c>
      <c r="R26" s="13" t="str">
        <f t="shared" si="3"/>
        <v>hits</v>
      </c>
      <c r="S26" s="12" t="str">
        <f t="shared" si="4"/>
        <v>hits</v>
      </c>
      <c r="T26" s="12" t="str">
        <f t="shared" si="5"/>
        <v>hits</v>
      </c>
    </row>
    <row r="27" spans="1:21" x14ac:dyDescent="0.25">
      <c r="B27" s="2">
        <f t="shared" ref="B27:G27" si="6">SUM(B3:B26)</f>
        <v>180.2</v>
      </c>
      <c r="C27" s="2">
        <f t="shared" si="6"/>
        <v>27.7</v>
      </c>
      <c r="D27" s="2">
        <f t="shared" si="6"/>
        <v>36</v>
      </c>
      <c r="E27" s="2">
        <f t="shared" si="6"/>
        <v>42.3</v>
      </c>
      <c r="F27" s="2">
        <f t="shared" si="6"/>
        <v>40.799999999999997</v>
      </c>
      <c r="G27" s="2">
        <f t="shared" si="6"/>
        <v>39.6</v>
      </c>
      <c r="I27" s="20"/>
    </row>
    <row r="28" spans="1:21" x14ac:dyDescent="0.25">
      <c r="B28" s="43">
        <v>179.7</v>
      </c>
      <c r="C28" s="21">
        <v>27.526109213000002</v>
      </c>
      <c r="D28" s="21">
        <v>36.212950108999998</v>
      </c>
      <c r="E28" s="47">
        <v>34.1096</v>
      </c>
      <c r="F28" s="21">
        <v>40.742178498000001</v>
      </c>
      <c r="G28" s="21">
        <v>39.491692309999998</v>
      </c>
      <c r="H28" s="46">
        <v>179.7</v>
      </c>
      <c r="J28" s="26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1" x14ac:dyDescent="0.25">
      <c r="C29" s="21"/>
      <c r="D29" s="21"/>
      <c r="E29" s="21"/>
      <c r="F29" s="21"/>
      <c r="G29" s="21"/>
      <c r="J29" s="25" t="s">
        <v>35</v>
      </c>
      <c r="K29" s="26">
        <f>COUNTIF(P3:P26,"hits")</f>
        <v>9</v>
      </c>
      <c r="L29" s="26">
        <f>COUNTIF(Q3:Q26,"hits")</f>
        <v>10</v>
      </c>
      <c r="M29" s="26">
        <f>COUNTIF(R3:R26,"hits")</f>
        <v>10</v>
      </c>
      <c r="N29" s="26">
        <f>COUNTIF(S3:S26,"hits")</f>
        <v>10</v>
      </c>
      <c r="O29" s="26">
        <f>COUNTIF(T3:T26,"hits")</f>
        <v>10</v>
      </c>
      <c r="P29" s="27" t="s">
        <v>36</v>
      </c>
      <c r="Q29" s="26">
        <f>(K29+K32)/K33</f>
        <v>0.70833333333333337</v>
      </c>
      <c r="R29" s="26">
        <f>(L29+L32)/L33</f>
        <v>0.95833333333333337</v>
      </c>
      <c r="S29" s="26">
        <f>(M29+M32)/M33</f>
        <v>0.79166666666666663</v>
      </c>
      <c r="T29" s="26">
        <f>(N29+N32)/N33</f>
        <v>0.875</v>
      </c>
      <c r="U29" s="26">
        <f>(O29+O32)/O33</f>
        <v>0.95833333333333337</v>
      </c>
    </row>
    <row r="30" spans="1:21" x14ac:dyDescent="0.25">
      <c r="J30" s="25" t="s">
        <v>37</v>
      </c>
      <c r="K30" s="26">
        <f>COUNTIF(P3:P26,"misses")</f>
        <v>1</v>
      </c>
      <c r="L30" s="26">
        <f>COUNTIF(Q3:Q26,"misses")</f>
        <v>0</v>
      </c>
      <c r="M30" s="26">
        <f>COUNTIF(R3:R26,"misses")</f>
        <v>0</v>
      </c>
      <c r="N30" s="26">
        <f>COUNTIF(S3:S26,"misses")</f>
        <v>0</v>
      </c>
      <c r="O30" s="26">
        <f>COUNTIF(T3:T26,"misses")</f>
        <v>0</v>
      </c>
      <c r="P30" s="27" t="s">
        <v>38</v>
      </c>
      <c r="Q30" s="26">
        <f>K29/(K30+K29)</f>
        <v>0.9</v>
      </c>
      <c r="R30" s="26">
        <f>L29/(L30+L29)</f>
        <v>1</v>
      </c>
      <c r="S30" s="26">
        <f>M29/(M30+M29)</f>
        <v>1</v>
      </c>
      <c r="T30" s="26">
        <f>N29/(N30+N29)</f>
        <v>1</v>
      </c>
      <c r="U30" s="26">
        <f>O29/(O30+O29)</f>
        <v>1</v>
      </c>
    </row>
    <row r="31" spans="1:21" x14ac:dyDescent="0.25">
      <c r="J31" s="25" t="s">
        <v>39</v>
      </c>
      <c r="K31" s="26">
        <f>COUNTIF(P3:P26,"false alarm")</f>
        <v>6</v>
      </c>
      <c r="L31" s="26">
        <f>COUNTIF(Q3:Q26,"false alarm")</f>
        <v>1</v>
      </c>
      <c r="M31" s="26">
        <f>COUNTIF(R3:R26,"false alarm")</f>
        <v>5</v>
      </c>
      <c r="N31" s="26">
        <f>COUNTIF(S3:S26,"false alarm")</f>
        <v>3</v>
      </c>
      <c r="O31" s="26">
        <f>COUNTIF(T3:T26,"false alarm")</f>
        <v>1</v>
      </c>
      <c r="P31" s="27" t="s">
        <v>40</v>
      </c>
      <c r="Q31" s="26">
        <f>K31/(K29+K31)</f>
        <v>0.4</v>
      </c>
      <c r="R31" s="26">
        <f>L31/(L29+L31)</f>
        <v>9.0909090909090912E-2</v>
      </c>
      <c r="S31" s="26">
        <f>M31/(M29+M31)</f>
        <v>0.33333333333333331</v>
      </c>
      <c r="T31" s="26">
        <f>N31/(N29+N31)</f>
        <v>0.23076923076923078</v>
      </c>
      <c r="U31" s="26">
        <f>O31/(O29+O31)</f>
        <v>9.0909090909090912E-2</v>
      </c>
    </row>
    <row r="32" spans="1:21" x14ac:dyDescent="0.25">
      <c r="J32" s="25" t="s">
        <v>41</v>
      </c>
      <c r="K32" s="26">
        <f>COUNTIF(P3:P26,"correct negatives")</f>
        <v>8</v>
      </c>
      <c r="L32" s="26">
        <f>COUNTIF(Q3:Q26,"correct negatives")</f>
        <v>13</v>
      </c>
      <c r="M32" s="26">
        <f>COUNTIF(R3:R26,"correct negatives")</f>
        <v>9</v>
      </c>
      <c r="N32" s="26">
        <f>COUNTIF(S3:S26,"correct negatives")</f>
        <v>11</v>
      </c>
      <c r="O32" s="26">
        <f>COUNTIF(T3:T26,"correct negatives")</f>
        <v>13</v>
      </c>
    </row>
    <row r="33" spans="1:15" x14ac:dyDescent="0.25">
      <c r="I33" s="28"/>
      <c r="J33" s="25" t="s">
        <v>42</v>
      </c>
      <c r="K33" s="28">
        <f>SUM(K29:K32)</f>
        <v>24</v>
      </c>
      <c r="L33" s="28">
        <f>SUM(L29:L32)</f>
        <v>24</v>
      </c>
      <c r="M33" s="28">
        <f>SUM(M29:M32)</f>
        <v>24</v>
      </c>
      <c r="N33" s="28">
        <f>SUM(N29:N32)</f>
        <v>24</v>
      </c>
      <c r="O33" s="28">
        <f>SUM(O29:O32)</f>
        <v>24</v>
      </c>
    </row>
    <row r="34" spans="1:15" x14ac:dyDescent="0.25">
      <c r="I34" s="28"/>
      <c r="K34" s="28"/>
      <c r="M34" s="28"/>
    </row>
    <row r="35" spans="1:15" x14ac:dyDescent="0.25">
      <c r="A35" s="10" t="s">
        <v>43</v>
      </c>
      <c r="I35" s="28" t="s">
        <v>44</v>
      </c>
      <c r="K35" s="28"/>
      <c r="M35" s="28"/>
    </row>
    <row r="36" spans="1:15" x14ac:dyDescent="0.25">
      <c r="A36" s="29" t="s">
        <v>2</v>
      </c>
      <c r="B36" s="10" t="s">
        <v>3</v>
      </c>
      <c r="C36" s="10" t="s">
        <v>4</v>
      </c>
      <c r="D36" s="10" t="s">
        <v>5</v>
      </c>
      <c r="E36" s="10" t="s">
        <v>6</v>
      </c>
      <c r="F36" s="1" t="s">
        <v>7</v>
      </c>
      <c r="G36" s="10" t="s">
        <v>8</v>
      </c>
      <c r="I36" s="28"/>
      <c r="K36" s="28"/>
      <c r="M36" s="28"/>
    </row>
    <row r="37" spans="1:15" x14ac:dyDescent="0.25">
      <c r="A37" s="30" t="s">
        <v>45</v>
      </c>
      <c r="B37" s="10">
        <v>10.5</v>
      </c>
      <c r="C37" s="10">
        <f>SUM(C3:C5)</f>
        <v>3</v>
      </c>
      <c r="D37" s="10">
        <f>SUM(D3:D5)</f>
        <v>2</v>
      </c>
      <c r="E37" s="10">
        <f>SUM(E3:E5)</f>
        <v>5</v>
      </c>
      <c r="F37" s="10">
        <f>SUM(F3:F5)</f>
        <v>3</v>
      </c>
      <c r="G37" s="10">
        <f>SUM(G3:G5)</f>
        <v>4</v>
      </c>
      <c r="I37" s="28"/>
      <c r="K37" s="28"/>
      <c r="M37" s="28"/>
    </row>
    <row r="38" spans="1:15" x14ac:dyDescent="0.25">
      <c r="A38" s="30" t="s">
        <v>46</v>
      </c>
      <c r="B38" s="31">
        <v>36</v>
      </c>
      <c r="C38" s="31">
        <f>SUM(D6:D8)</f>
        <v>9</v>
      </c>
      <c r="D38" s="31">
        <f>SUM(E6:E8)</f>
        <v>9</v>
      </c>
      <c r="E38" s="31">
        <f>SUM(F6:F8)</f>
        <v>11</v>
      </c>
      <c r="F38" s="31">
        <f>SUM(G6:G8)</f>
        <v>16</v>
      </c>
      <c r="G38" s="31">
        <f>SUM(H6:H8)</f>
        <v>0</v>
      </c>
      <c r="I38" s="28"/>
      <c r="K38" s="28"/>
      <c r="M38" s="28"/>
    </row>
    <row r="39" spans="1:15" x14ac:dyDescent="0.25">
      <c r="A39" s="30" t="s">
        <v>47</v>
      </c>
      <c r="B39" s="10">
        <v>3</v>
      </c>
      <c r="C39" s="10">
        <f>SUM(C9:C11)</f>
        <v>2</v>
      </c>
      <c r="D39" s="10">
        <f>SUM(D9:D11)</f>
        <v>5</v>
      </c>
      <c r="E39" s="10">
        <f>SUM(E9:E11)</f>
        <v>7</v>
      </c>
      <c r="F39" s="10">
        <f>SUM(F9:F11)</f>
        <v>7</v>
      </c>
      <c r="G39" s="10">
        <f>SUM(G9:G11)</f>
        <v>1.6</v>
      </c>
      <c r="I39" s="28"/>
      <c r="K39" s="28"/>
      <c r="M39" s="28"/>
    </row>
    <row r="40" spans="1:15" x14ac:dyDescent="0.25">
      <c r="A40" s="30" t="s">
        <v>48</v>
      </c>
      <c r="B40" s="10">
        <v>0</v>
      </c>
      <c r="C40" s="10">
        <f>SUM(C12:C14)</f>
        <v>3</v>
      </c>
      <c r="D40" s="10">
        <f>SUM(D12:D14)</f>
        <v>0</v>
      </c>
      <c r="E40" s="10">
        <f>SUM(E12:E14)</f>
        <v>6</v>
      </c>
      <c r="F40" s="10">
        <f>SUM(F12:F14)</f>
        <v>0</v>
      </c>
      <c r="G40" s="10">
        <f>SUM(G12:G14)</f>
        <v>0</v>
      </c>
      <c r="I40" s="32"/>
      <c r="K40" s="28"/>
      <c r="M40" s="28"/>
    </row>
    <row r="41" spans="1:15" x14ac:dyDescent="0.25">
      <c r="A41" s="30" t="s">
        <v>49</v>
      </c>
      <c r="B41" s="10">
        <v>0</v>
      </c>
      <c r="C41" s="10">
        <f>SUM(C15:C17)</f>
        <v>0</v>
      </c>
      <c r="D41" s="10">
        <f>SUM(D15:D17)</f>
        <v>0</v>
      </c>
      <c r="E41" s="10">
        <f>SUM(E15:E17)</f>
        <v>0</v>
      </c>
      <c r="F41" s="10">
        <f>SUM(F15:F17)</f>
        <v>0</v>
      </c>
      <c r="G41" s="10">
        <f>SUM(G15:G17)</f>
        <v>0</v>
      </c>
      <c r="I41" s="28"/>
      <c r="K41" s="28"/>
      <c r="M41" s="28"/>
    </row>
    <row r="42" spans="1:15" x14ac:dyDescent="0.25">
      <c r="A42" s="30" t="s">
        <v>50</v>
      </c>
      <c r="B42" s="10">
        <v>0</v>
      </c>
      <c r="C42" s="10">
        <f>SUM(C18:C20)</f>
        <v>0</v>
      </c>
      <c r="D42" s="10">
        <f>SUM(D18:D20)</f>
        <v>0</v>
      </c>
      <c r="E42" s="10">
        <f>SUM(E18:E20)</f>
        <v>0</v>
      </c>
      <c r="F42" s="10">
        <f>SUM(F18:F20)</f>
        <v>0</v>
      </c>
      <c r="G42" s="10">
        <f>SUM(G18:G20)</f>
        <v>0</v>
      </c>
      <c r="I42" s="28"/>
      <c r="K42" s="28"/>
      <c r="M42" s="33"/>
    </row>
    <row r="43" spans="1:15" x14ac:dyDescent="0.25">
      <c r="A43" s="30" t="s">
        <v>51</v>
      </c>
      <c r="B43" s="10">
        <v>30</v>
      </c>
      <c r="C43" s="10">
        <f>SUM(C21:C23)</f>
        <v>9</v>
      </c>
      <c r="D43" s="10">
        <f>SUM(D21:D23)</f>
        <v>11</v>
      </c>
      <c r="E43" s="10">
        <f>SUM(E21:E23)</f>
        <v>9</v>
      </c>
      <c r="F43" s="10">
        <f>SUM(F21:F23)</f>
        <v>12.8</v>
      </c>
      <c r="G43" s="10">
        <f>SUM(G21:G23)</f>
        <v>12</v>
      </c>
      <c r="I43" s="32"/>
      <c r="K43" s="28"/>
      <c r="M43" s="33"/>
    </row>
    <row r="44" spans="1:15" x14ac:dyDescent="0.25">
      <c r="A44" s="30" t="s">
        <v>52</v>
      </c>
      <c r="B44" s="10">
        <v>100.7</v>
      </c>
      <c r="C44" s="10">
        <f>SUM(C24:C26)</f>
        <v>7</v>
      </c>
      <c r="D44" s="10">
        <f>SUM(D24:D26)</f>
        <v>9</v>
      </c>
      <c r="E44" s="10">
        <f>SUM(E24:E26)</f>
        <v>6.3</v>
      </c>
      <c r="F44" s="10">
        <f>SUM(F24:F26)</f>
        <v>7</v>
      </c>
      <c r="G44" s="10">
        <f>SUM(G24:G26)</f>
        <v>6</v>
      </c>
      <c r="I44" s="28"/>
      <c r="K44" s="28"/>
      <c r="M44" s="33"/>
    </row>
    <row r="45" spans="1:15" x14ac:dyDescent="0.25">
      <c r="A45" s="20"/>
      <c r="B45" s="10">
        <f t="shared" ref="B45:G45" si="7">SUM(B37:B44)</f>
        <v>180.2</v>
      </c>
      <c r="C45" s="10">
        <f t="shared" si="7"/>
        <v>33</v>
      </c>
      <c r="D45" s="10">
        <f t="shared" si="7"/>
        <v>36</v>
      </c>
      <c r="E45" s="10">
        <f t="shared" si="7"/>
        <v>44.3</v>
      </c>
      <c r="F45" s="10">
        <f t="shared" si="7"/>
        <v>45.8</v>
      </c>
      <c r="G45" s="10">
        <f t="shared" si="7"/>
        <v>23.6</v>
      </c>
      <c r="I45" s="28"/>
      <c r="K45" s="28"/>
      <c r="M45" s="28"/>
    </row>
    <row r="46" spans="1:15" x14ac:dyDescent="0.25">
      <c r="C46" s="20" t="s">
        <v>53</v>
      </c>
      <c r="I46" s="32"/>
      <c r="K46" s="28"/>
      <c r="M46" s="28"/>
    </row>
    <row r="47" spans="1:15" x14ac:dyDescent="0.25">
      <c r="A47" s="29" t="s">
        <v>54</v>
      </c>
      <c r="B47" s="10" t="s">
        <v>65</v>
      </c>
      <c r="C47" s="10" t="s">
        <v>9</v>
      </c>
      <c r="D47" s="10" t="s">
        <v>10</v>
      </c>
      <c r="E47" s="10" t="s">
        <v>6</v>
      </c>
      <c r="F47" s="1" t="s">
        <v>7</v>
      </c>
      <c r="G47" s="10" t="s">
        <v>8</v>
      </c>
      <c r="I47" s="28"/>
      <c r="K47" s="28"/>
      <c r="M47" s="28"/>
    </row>
    <row r="48" spans="1:15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28"/>
      <c r="M48" s="28"/>
    </row>
    <row r="49" spans="1:13" x14ac:dyDescent="0.25">
      <c r="A49" s="45" t="s">
        <v>55</v>
      </c>
      <c r="B49" s="10">
        <f t="shared" ref="B49:G49" si="8">SUM(B37)</f>
        <v>10.5</v>
      </c>
      <c r="C49" s="10">
        <f t="shared" si="8"/>
        <v>3</v>
      </c>
      <c r="D49" s="10">
        <f t="shared" si="8"/>
        <v>2</v>
      </c>
      <c r="E49" s="10">
        <f t="shared" si="8"/>
        <v>5</v>
      </c>
      <c r="F49" s="10">
        <f t="shared" si="8"/>
        <v>3</v>
      </c>
      <c r="G49" s="10">
        <f t="shared" si="8"/>
        <v>4</v>
      </c>
      <c r="I49" s="28"/>
      <c r="K49" s="28"/>
      <c r="M49" s="28"/>
    </row>
    <row r="50" spans="1:13" x14ac:dyDescent="0.25">
      <c r="A50" s="45" t="s">
        <v>56</v>
      </c>
      <c r="B50" s="31">
        <f>SUM(B37:B38)</f>
        <v>46.5</v>
      </c>
      <c r="C50" s="31">
        <f>SUM(C3:C8)</f>
        <v>6.7</v>
      </c>
      <c r="D50" s="31">
        <f>SUM(D3:D8)</f>
        <v>11</v>
      </c>
      <c r="E50" s="31">
        <f>SUM(E3:E8)</f>
        <v>14</v>
      </c>
      <c r="F50" s="31">
        <f>SUM(F3:F8)</f>
        <v>14</v>
      </c>
      <c r="G50" s="31">
        <f>SUM(G3:G8)</f>
        <v>20</v>
      </c>
      <c r="I50" s="28"/>
      <c r="K50" s="28"/>
      <c r="M50" s="28"/>
    </row>
    <row r="51" spans="1:13" x14ac:dyDescent="0.25">
      <c r="A51" s="45" t="s">
        <v>57</v>
      </c>
      <c r="B51" s="10">
        <f>SUM(B37:B39)</f>
        <v>49.5</v>
      </c>
      <c r="C51" s="10">
        <f>SUM(C3:C11)</f>
        <v>8.6999999999999993</v>
      </c>
      <c r="D51" s="10">
        <f>SUM(D3:D11)</f>
        <v>16</v>
      </c>
      <c r="E51" s="10">
        <f>SUM(E3:E11)</f>
        <v>21</v>
      </c>
      <c r="F51" s="10">
        <f>SUM(F3:F11)</f>
        <v>21</v>
      </c>
      <c r="G51" s="10">
        <f>SUM(G3:G11)</f>
        <v>21.6</v>
      </c>
      <c r="I51" s="28"/>
      <c r="K51" s="28"/>
      <c r="M51" s="28"/>
    </row>
    <row r="52" spans="1:13" x14ac:dyDescent="0.25">
      <c r="A52" s="45" t="s">
        <v>58</v>
      </c>
      <c r="B52" s="10">
        <f>SUM(B37:B40)</f>
        <v>49.5</v>
      </c>
      <c r="C52" s="10">
        <f>SUM(C3:C14)</f>
        <v>11.7</v>
      </c>
      <c r="D52" s="10">
        <f>SUM(D3:D14)</f>
        <v>16</v>
      </c>
      <c r="E52" s="10">
        <f>SUM(E3:E14)</f>
        <v>27</v>
      </c>
      <c r="F52" s="10">
        <f>SUM(F3:F14)</f>
        <v>21</v>
      </c>
      <c r="G52" s="10">
        <f>SUM(G3:G14)</f>
        <v>21.6</v>
      </c>
      <c r="I52" s="28"/>
      <c r="K52" s="28"/>
      <c r="M52" s="28"/>
    </row>
    <row r="53" spans="1:13" x14ac:dyDescent="0.25">
      <c r="A53" s="45" t="s">
        <v>59</v>
      </c>
      <c r="B53" s="10">
        <f>SUM(B37:B41)</f>
        <v>49.5</v>
      </c>
      <c r="C53" s="10">
        <f>SUM(C3:C17)</f>
        <v>11.7</v>
      </c>
      <c r="D53" s="10">
        <f>SUM(D3:D17)</f>
        <v>16</v>
      </c>
      <c r="E53" s="10">
        <f>SUM(E3:E17)</f>
        <v>27</v>
      </c>
      <c r="F53" s="10">
        <f>SUM(F3:F17)</f>
        <v>21</v>
      </c>
      <c r="G53" s="10">
        <f>SUM(G3:G17)</f>
        <v>21.6</v>
      </c>
      <c r="I53" s="28"/>
      <c r="K53" s="28"/>
      <c r="M53" s="28"/>
    </row>
    <row r="54" spans="1:13" x14ac:dyDescent="0.25">
      <c r="A54" s="45" t="s">
        <v>60</v>
      </c>
      <c r="B54" s="10">
        <f>SUM(B37:B42)</f>
        <v>49.5</v>
      </c>
      <c r="C54" s="10">
        <f>SUM(C3:C20)</f>
        <v>11.7</v>
      </c>
      <c r="D54" s="10">
        <f>SUM(D3:D20)</f>
        <v>16</v>
      </c>
      <c r="E54" s="10">
        <f>SUM(E3:E20)</f>
        <v>27</v>
      </c>
      <c r="F54" s="10">
        <f>SUM(F3:F20)</f>
        <v>21</v>
      </c>
      <c r="G54" s="10">
        <f>SUM(G3:G20)</f>
        <v>21.6</v>
      </c>
      <c r="I54" s="28"/>
      <c r="K54" s="28"/>
      <c r="M54" s="28"/>
    </row>
    <row r="55" spans="1:13" x14ac:dyDescent="0.25">
      <c r="A55" s="45" t="s">
        <v>61</v>
      </c>
      <c r="B55" s="10">
        <f>SUM(B37:B43)</f>
        <v>79.5</v>
      </c>
      <c r="C55" s="10">
        <f>SUM(C3:C23)</f>
        <v>20.7</v>
      </c>
      <c r="D55" s="10">
        <f>SUM(D3:D23)</f>
        <v>27</v>
      </c>
      <c r="E55" s="10">
        <f>SUM(E3:E23)</f>
        <v>36</v>
      </c>
      <c r="F55" s="10">
        <f>SUM(F3:F23)</f>
        <v>33.799999999999997</v>
      </c>
      <c r="G55" s="10">
        <f>SUM(G3:G23)</f>
        <v>33.6</v>
      </c>
      <c r="I55" s="28"/>
      <c r="K55" s="28"/>
      <c r="M55" s="28"/>
    </row>
    <row r="56" spans="1:13" x14ac:dyDescent="0.25">
      <c r="A56" s="45" t="s">
        <v>62</v>
      </c>
      <c r="B56" s="10">
        <f>SUM(B37:B44)</f>
        <v>180.2</v>
      </c>
      <c r="C56" s="10">
        <f>SUM(C3:C26)</f>
        <v>27.7</v>
      </c>
      <c r="D56" s="10">
        <f>SUM(D3:D26)</f>
        <v>36</v>
      </c>
      <c r="E56" s="10">
        <f>SUM(E3:E26)</f>
        <v>42.3</v>
      </c>
      <c r="F56" s="10">
        <f>SUM(F3:F26)</f>
        <v>40.799999999999997</v>
      </c>
      <c r="G56" s="10">
        <f>SUM(G3:G26)</f>
        <v>39.6</v>
      </c>
      <c r="I56" s="28"/>
      <c r="K56" s="28"/>
      <c r="M56" s="28"/>
    </row>
    <row r="57" spans="1:13" x14ac:dyDescent="0.25">
      <c r="B57" s="2">
        <f t="shared" ref="B57:G57" si="9">SUM(B37:B44)</f>
        <v>180.2</v>
      </c>
      <c r="C57" s="2">
        <f t="shared" si="9"/>
        <v>33</v>
      </c>
      <c r="D57" s="2">
        <f t="shared" si="9"/>
        <v>36</v>
      </c>
      <c r="E57" s="2">
        <f t="shared" si="9"/>
        <v>44.3</v>
      </c>
      <c r="F57" s="2">
        <f t="shared" si="9"/>
        <v>45.8</v>
      </c>
      <c r="G57" s="2">
        <f t="shared" si="9"/>
        <v>23.6</v>
      </c>
      <c r="I57" s="28"/>
      <c r="K57" s="28"/>
      <c r="M57" s="2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B34" zoomScale="77" zoomScaleNormal="77" workbookViewId="0">
      <selection activeCell="Q29" sqref="Q29:U29"/>
    </sheetView>
  </sheetViews>
  <sheetFormatPr defaultRowHeight="15" x14ac:dyDescent="0.25"/>
  <cols>
    <col min="1" max="3" width="9.140625" style="10"/>
    <col min="4" max="4" width="11.7109375" style="10" customWidth="1"/>
    <col min="5" max="16384" width="9.140625" style="10"/>
  </cols>
  <sheetData>
    <row r="1" spans="1:20" x14ac:dyDescent="0.25">
      <c r="A1" s="10" t="s">
        <v>0</v>
      </c>
      <c r="D1" s="10" t="s">
        <v>1</v>
      </c>
    </row>
    <row r="2" spans="1:20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" t="s">
        <v>7</v>
      </c>
      <c r="G2" s="10" t="s">
        <v>8</v>
      </c>
      <c r="I2" s="10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0" ht="15.75" x14ac:dyDescent="0.25">
      <c r="A3" s="10">
        <v>1</v>
      </c>
      <c r="C3" s="5">
        <v>4.7992706000000003E-2</v>
      </c>
      <c r="D3" s="35">
        <v>0.462895632</v>
      </c>
      <c r="E3" s="36">
        <v>4.6005248999999998E-2</v>
      </c>
      <c r="F3" s="37">
        <v>5.0526619000000002E-2</v>
      </c>
      <c r="G3" s="38">
        <v>9.3866643900000005E-2</v>
      </c>
      <c r="I3" s="10">
        <v>1</v>
      </c>
      <c r="J3" s="39" t="s">
        <v>68</v>
      </c>
      <c r="K3" s="11" t="str">
        <f t="shared" ref="K3:O26" si="0">IF(C3&lt;0.09,"TIDAK","YA")</f>
        <v>TIDAK</v>
      </c>
      <c r="L3" s="11" t="str">
        <f t="shared" si="0"/>
        <v>YA</v>
      </c>
      <c r="M3" s="11" t="str">
        <f t="shared" si="0"/>
        <v>TIDAK</v>
      </c>
      <c r="N3" s="11" t="str">
        <f t="shared" si="0"/>
        <v>TIDAK</v>
      </c>
      <c r="O3" s="11" t="str">
        <f t="shared" si="0"/>
        <v>YA</v>
      </c>
      <c r="P3" s="12" t="str">
        <f t="shared" ref="P3:P26" si="1">IF(AND(K3="YA",J3="YA"),"hits",IF(AND(K3="TIDAK",J3="YA"),"misses",IF(AND(K3="YA",J3="TIDAK"),"false alarm","correct negatives")))</f>
        <v>misses</v>
      </c>
      <c r="Q3" s="13" t="str">
        <f t="shared" ref="Q3:Q26" si="2">IF(AND(L3="YA",J3="YA"),"hits",IF(AND(L3="TIDAK",J3="YA"),"misses",IF(AND(L3="YA",J3="TIDAK"),"false alarm","correct negatives")))</f>
        <v>hits</v>
      </c>
      <c r="R3" s="13" t="str">
        <f t="shared" ref="R3:R26" si="3">IF(AND(M3="YA",J3="YA"),"hits",IF(AND(M3="TIDAK",J3="YA"),"misses",IF(AND(M3="YA",J3="TIDAK"),"false alarm","correct negatives")))</f>
        <v>misses</v>
      </c>
      <c r="S3" s="12" t="str">
        <f t="shared" ref="S3:S26" si="4">IF(AND(N3="YA",J3="YA"),"hits",IF(AND(N3="TIDAK",J3="YA"),"misses",IF(AND(N3="YA",J3="TIDAK"),"false alarm","correct negatives")))</f>
        <v>misses</v>
      </c>
      <c r="T3" s="12" t="str">
        <f t="shared" ref="T3:T26" si="5">IF(AND(O3="YA",J3="YA"),"hits",IF(AND(O3="TIDAK",J3="YA"),"misses",IF(AND(O3="YA",J3="TIDAK"),"false alarm","correct negatives")))</f>
        <v>hits</v>
      </c>
    </row>
    <row r="4" spans="1:20" ht="31.5" x14ac:dyDescent="0.25">
      <c r="A4" s="10">
        <v>2</v>
      </c>
      <c r="C4" s="5">
        <v>0.31277513499999998</v>
      </c>
      <c r="D4" s="35">
        <v>1.1698560710000001</v>
      </c>
      <c r="E4" s="36">
        <v>3.1427860000000002E-2</v>
      </c>
      <c r="F4" s="37">
        <v>0.94056034099999997</v>
      </c>
      <c r="G4" s="38">
        <v>4.5410394999999999E-2</v>
      </c>
      <c r="I4" s="10">
        <v>2</v>
      </c>
      <c r="J4" s="39" t="s">
        <v>69</v>
      </c>
      <c r="K4" s="11" t="str">
        <f t="shared" si="0"/>
        <v>YA</v>
      </c>
      <c r="L4" s="11" t="str">
        <f t="shared" si="0"/>
        <v>YA</v>
      </c>
      <c r="M4" s="11" t="str">
        <f t="shared" si="0"/>
        <v>TIDAK</v>
      </c>
      <c r="N4" s="11" t="str">
        <f t="shared" si="0"/>
        <v>YA</v>
      </c>
      <c r="O4" s="11" t="str">
        <f t="shared" si="0"/>
        <v>TIDAK</v>
      </c>
      <c r="P4" s="12" t="str">
        <f t="shared" si="1"/>
        <v>false alarm</v>
      </c>
      <c r="Q4" s="13" t="str">
        <f t="shared" si="2"/>
        <v>false alarm</v>
      </c>
      <c r="R4" s="13" t="str">
        <f t="shared" si="3"/>
        <v>correct negatives</v>
      </c>
      <c r="S4" s="12" t="str">
        <f t="shared" si="4"/>
        <v>false alarm</v>
      </c>
      <c r="T4" s="12" t="str">
        <f t="shared" si="5"/>
        <v>correct negatives</v>
      </c>
    </row>
    <row r="5" spans="1:20" ht="15.75" x14ac:dyDescent="0.25">
      <c r="A5" s="52">
        <v>3</v>
      </c>
      <c r="B5" s="52"/>
      <c r="C5" s="5">
        <v>0.43985223800000001</v>
      </c>
      <c r="D5" s="35">
        <v>9.8709829999999998E-2</v>
      </c>
      <c r="E5" s="36">
        <v>0.92250194500000005</v>
      </c>
      <c r="F5" s="37">
        <v>9.2803249000000004E-2</v>
      </c>
      <c r="G5" s="38">
        <v>0.78287172299999996</v>
      </c>
      <c r="I5" s="10">
        <v>3</v>
      </c>
      <c r="J5" s="39" t="s">
        <v>68</v>
      </c>
      <c r="K5" s="11" t="str">
        <f t="shared" si="0"/>
        <v>YA</v>
      </c>
      <c r="L5" s="11" t="str">
        <f t="shared" si="0"/>
        <v>YA</v>
      </c>
      <c r="M5" s="11" t="str">
        <f t="shared" si="0"/>
        <v>YA</v>
      </c>
      <c r="N5" s="11" t="str">
        <f t="shared" si="0"/>
        <v>YA</v>
      </c>
      <c r="O5" s="11" t="str">
        <f t="shared" si="0"/>
        <v>YA</v>
      </c>
      <c r="P5" s="12" t="str">
        <f t="shared" si="1"/>
        <v>hits</v>
      </c>
      <c r="Q5" s="13" t="str">
        <f t="shared" si="2"/>
        <v>hits</v>
      </c>
      <c r="R5" s="13" t="str">
        <f t="shared" si="3"/>
        <v>hits</v>
      </c>
      <c r="S5" s="12" t="str">
        <f t="shared" si="4"/>
        <v>hits</v>
      </c>
      <c r="T5" s="12" t="str">
        <f t="shared" si="5"/>
        <v>hits</v>
      </c>
    </row>
    <row r="6" spans="1:20" ht="31.5" x14ac:dyDescent="0.25">
      <c r="A6" s="10">
        <v>4</v>
      </c>
      <c r="C6" s="5">
        <v>1.835047745</v>
      </c>
      <c r="D6" s="35">
        <v>6.2107562999999998E-2</v>
      </c>
      <c r="E6" s="36">
        <v>0.118918419</v>
      </c>
      <c r="F6" s="37">
        <v>0.26212024699999997</v>
      </c>
      <c r="G6" s="53">
        <v>4.9674510999999998E-2</v>
      </c>
      <c r="I6" s="10">
        <v>4</v>
      </c>
      <c r="J6" s="39" t="s">
        <v>69</v>
      </c>
      <c r="K6" s="11" t="str">
        <f t="shared" si="0"/>
        <v>YA</v>
      </c>
      <c r="L6" s="11" t="str">
        <f t="shared" si="0"/>
        <v>TIDAK</v>
      </c>
      <c r="M6" s="11" t="str">
        <f t="shared" si="0"/>
        <v>YA</v>
      </c>
      <c r="N6" s="11" t="str">
        <f t="shared" si="0"/>
        <v>YA</v>
      </c>
      <c r="O6" s="11" t="str">
        <f t="shared" si="0"/>
        <v>TIDAK</v>
      </c>
      <c r="P6" s="12" t="str">
        <f t="shared" si="1"/>
        <v>false alarm</v>
      </c>
      <c r="Q6" s="13" t="str">
        <f t="shared" si="2"/>
        <v>correct negatives</v>
      </c>
      <c r="R6" s="13" t="str">
        <f t="shared" si="3"/>
        <v>false alarm</v>
      </c>
      <c r="S6" s="12" t="str">
        <f t="shared" si="4"/>
        <v>false alarm</v>
      </c>
      <c r="T6" s="12" t="str">
        <f t="shared" si="5"/>
        <v>correct negatives</v>
      </c>
    </row>
    <row r="7" spans="1:20" ht="15.75" x14ac:dyDescent="0.25">
      <c r="A7" s="10">
        <v>5</v>
      </c>
      <c r="C7" s="5">
        <v>2.0170209999999999E-3</v>
      </c>
      <c r="D7" s="35">
        <v>2.2218351360000002</v>
      </c>
      <c r="E7" s="37">
        <v>0.84988174400000005</v>
      </c>
      <c r="F7" s="37">
        <v>0.26657724399999999</v>
      </c>
      <c r="G7" s="35">
        <v>1.4514589309999999</v>
      </c>
      <c r="I7" s="10">
        <v>5</v>
      </c>
      <c r="J7" s="39" t="s">
        <v>68</v>
      </c>
      <c r="K7" s="11" t="str">
        <f t="shared" si="0"/>
        <v>TIDAK</v>
      </c>
      <c r="L7" s="11" t="str">
        <f t="shared" si="0"/>
        <v>YA</v>
      </c>
      <c r="M7" s="11" t="str">
        <f t="shared" si="0"/>
        <v>YA</v>
      </c>
      <c r="N7" s="11" t="str">
        <f t="shared" si="0"/>
        <v>YA</v>
      </c>
      <c r="O7" s="11" t="str">
        <f t="shared" si="0"/>
        <v>YA</v>
      </c>
      <c r="P7" s="12" t="str">
        <f t="shared" si="1"/>
        <v>misses</v>
      </c>
      <c r="Q7" s="13" t="str">
        <f t="shared" si="2"/>
        <v>hits</v>
      </c>
      <c r="R7" s="13" t="str">
        <f t="shared" si="3"/>
        <v>hits</v>
      </c>
      <c r="S7" s="12" t="str">
        <f t="shared" si="4"/>
        <v>hits</v>
      </c>
      <c r="T7" s="12" t="str">
        <f t="shared" si="5"/>
        <v>hits</v>
      </c>
    </row>
    <row r="8" spans="1:20" ht="15.75" x14ac:dyDescent="0.25">
      <c r="A8" s="52">
        <v>6</v>
      </c>
      <c r="B8" s="52">
        <v>3</v>
      </c>
      <c r="C8" s="5">
        <v>0.11179447200000001</v>
      </c>
      <c r="D8" s="35">
        <v>0.31604099299999999</v>
      </c>
      <c r="E8" s="37">
        <v>1.1231722829999999</v>
      </c>
      <c r="F8" s="37">
        <v>0.54563426999999998</v>
      </c>
      <c r="G8" s="35">
        <v>2.1989115090000002</v>
      </c>
      <c r="I8" s="10">
        <v>6</v>
      </c>
      <c r="J8" s="39" t="s">
        <v>68</v>
      </c>
      <c r="K8" s="11" t="str">
        <f t="shared" si="0"/>
        <v>YA</v>
      </c>
      <c r="L8" s="11" t="str">
        <f t="shared" si="0"/>
        <v>YA</v>
      </c>
      <c r="M8" s="11" t="str">
        <f t="shared" si="0"/>
        <v>YA</v>
      </c>
      <c r="N8" s="11" t="str">
        <f t="shared" si="0"/>
        <v>YA</v>
      </c>
      <c r="O8" s="11" t="str">
        <f t="shared" si="0"/>
        <v>YA</v>
      </c>
      <c r="P8" s="12" t="str">
        <f t="shared" si="1"/>
        <v>hits</v>
      </c>
      <c r="Q8" s="13" t="str">
        <f t="shared" si="2"/>
        <v>hits</v>
      </c>
      <c r="R8" s="13" t="str">
        <f t="shared" si="3"/>
        <v>hits</v>
      </c>
      <c r="S8" s="12" t="str">
        <f t="shared" si="4"/>
        <v>hits</v>
      </c>
      <c r="T8" s="12" t="str">
        <f t="shared" si="5"/>
        <v>hits</v>
      </c>
    </row>
    <row r="9" spans="1:20" ht="15.75" x14ac:dyDescent="0.25">
      <c r="A9" s="10">
        <v>7</v>
      </c>
      <c r="C9" s="5">
        <v>0.14468383800000001</v>
      </c>
      <c r="D9" s="35">
        <v>0.56342411000000003</v>
      </c>
      <c r="E9" s="37">
        <v>9.9720983499999999E-2</v>
      </c>
      <c r="F9" s="37">
        <v>2.1039810179999998</v>
      </c>
      <c r="G9" s="35">
        <v>2.3876175669999999</v>
      </c>
      <c r="I9" s="10">
        <v>7</v>
      </c>
      <c r="J9" s="39" t="s">
        <v>68</v>
      </c>
      <c r="K9" s="11" t="str">
        <f t="shared" si="0"/>
        <v>YA</v>
      </c>
      <c r="L9" s="11" t="str">
        <f t="shared" ref="L9:L14" si="6">IF(G9&lt;0.09,"TIDAK","YA")</f>
        <v>YA</v>
      </c>
      <c r="M9" s="11" t="str">
        <f t="shared" si="0"/>
        <v>YA</v>
      </c>
      <c r="N9" s="11" t="str">
        <f t="shared" si="0"/>
        <v>YA</v>
      </c>
      <c r="O9" s="11" t="str">
        <f t="shared" si="0"/>
        <v>YA</v>
      </c>
      <c r="P9" s="12" t="str">
        <f t="shared" si="1"/>
        <v>hits</v>
      </c>
      <c r="Q9" s="13" t="str">
        <f t="shared" si="2"/>
        <v>hits</v>
      </c>
      <c r="R9" s="13" t="str">
        <f t="shared" si="3"/>
        <v>hits</v>
      </c>
      <c r="S9" s="12" t="str">
        <f t="shared" si="4"/>
        <v>hits</v>
      </c>
      <c r="T9" s="12" t="str">
        <f t="shared" si="5"/>
        <v>hits</v>
      </c>
    </row>
    <row r="10" spans="1:20" ht="15.75" x14ac:dyDescent="0.25">
      <c r="A10" s="10">
        <v>8</v>
      </c>
      <c r="C10" s="5">
        <v>0.27189540899999998</v>
      </c>
      <c r="D10" s="35">
        <v>2.477815782</v>
      </c>
      <c r="E10" s="37">
        <v>2.0892639160000002</v>
      </c>
      <c r="F10" s="37">
        <v>1.759848595</v>
      </c>
      <c r="G10" s="35">
        <v>2.9052448270000002</v>
      </c>
      <c r="I10" s="10">
        <v>8</v>
      </c>
      <c r="J10" s="39" t="s">
        <v>68</v>
      </c>
      <c r="K10" s="11" t="str">
        <f t="shared" si="0"/>
        <v>YA</v>
      </c>
      <c r="L10" s="11" t="str">
        <f t="shared" si="6"/>
        <v>YA</v>
      </c>
      <c r="M10" s="11" t="str">
        <f t="shared" si="0"/>
        <v>YA</v>
      </c>
      <c r="N10" s="11" t="str">
        <f t="shared" si="0"/>
        <v>YA</v>
      </c>
      <c r="O10" s="11" t="str">
        <f t="shared" si="0"/>
        <v>YA</v>
      </c>
      <c r="P10" s="12" t="str">
        <f t="shared" si="1"/>
        <v>hits</v>
      </c>
      <c r="Q10" s="13" t="str">
        <f t="shared" si="2"/>
        <v>hits</v>
      </c>
      <c r="R10" s="13" t="str">
        <f t="shared" si="3"/>
        <v>hits</v>
      </c>
      <c r="S10" s="12" t="str">
        <f t="shared" si="4"/>
        <v>hits</v>
      </c>
      <c r="T10" s="12" t="str">
        <f t="shared" si="5"/>
        <v>hits</v>
      </c>
    </row>
    <row r="11" spans="1:20" ht="15.75" x14ac:dyDescent="0.25">
      <c r="A11" s="52">
        <v>9</v>
      </c>
      <c r="B11" s="52">
        <v>3.8</v>
      </c>
      <c r="C11" s="5">
        <v>4.9842269000000002E-2</v>
      </c>
      <c r="D11" s="35">
        <v>2.421739922</v>
      </c>
      <c r="E11" s="37">
        <v>0.92965831799999998</v>
      </c>
      <c r="F11" s="37">
        <v>2.5370063780000001</v>
      </c>
      <c r="G11" s="35">
        <v>3.828766823</v>
      </c>
      <c r="I11" s="10">
        <v>9</v>
      </c>
      <c r="J11" s="39" t="s">
        <v>68</v>
      </c>
      <c r="K11" s="11" t="str">
        <f t="shared" si="0"/>
        <v>TIDAK</v>
      </c>
      <c r="L11" s="11" t="str">
        <f t="shared" si="6"/>
        <v>YA</v>
      </c>
      <c r="M11" s="11" t="str">
        <f t="shared" si="0"/>
        <v>YA</v>
      </c>
      <c r="N11" s="11" t="str">
        <f t="shared" si="0"/>
        <v>YA</v>
      </c>
      <c r="O11" s="11" t="str">
        <f t="shared" si="0"/>
        <v>YA</v>
      </c>
      <c r="P11" s="12" t="str">
        <f t="shared" si="1"/>
        <v>misses</v>
      </c>
      <c r="Q11" s="13" t="str">
        <f t="shared" si="2"/>
        <v>hits</v>
      </c>
      <c r="R11" s="13" t="str">
        <f t="shared" si="3"/>
        <v>hits</v>
      </c>
      <c r="S11" s="12" t="str">
        <f t="shared" si="4"/>
        <v>hits</v>
      </c>
      <c r="T11" s="12" t="str">
        <f t="shared" si="5"/>
        <v>hits</v>
      </c>
    </row>
    <row r="12" spans="1:20" ht="15.75" x14ac:dyDescent="0.25">
      <c r="A12" s="10">
        <v>10</v>
      </c>
      <c r="C12" s="34">
        <v>1.9237687050000001</v>
      </c>
      <c r="D12" s="35">
        <v>3.8930291779999999</v>
      </c>
      <c r="E12" s="37">
        <v>2.927989121</v>
      </c>
      <c r="F12" s="37">
        <v>4.0846204759999996</v>
      </c>
      <c r="G12" s="35">
        <v>3.5662561429999999</v>
      </c>
      <c r="I12" s="10">
        <v>10</v>
      </c>
      <c r="J12" s="39" t="s">
        <v>68</v>
      </c>
      <c r="K12" s="11" t="str">
        <f t="shared" si="0"/>
        <v>YA</v>
      </c>
      <c r="L12" s="11" t="str">
        <f t="shared" si="6"/>
        <v>YA</v>
      </c>
      <c r="M12" s="11" t="str">
        <f t="shared" si="0"/>
        <v>YA</v>
      </c>
      <c r="N12" s="11" t="str">
        <f t="shared" si="0"/>
        <v>YA</v>
      </c>
      <c r="O12" s="11" t="str">
        <f t="shared" si="0"/>
        <v>YA</v>
      </c>
      <c r="P12" s="12" t="str">
        <f t="shared" si="1"/>
        <v>hits</v>
      </c>
      <c r="Q12" s="13" t="str">
        <f t="shared" si="2"/>
        <v>hits</v>
      </c>
      <c r="R12" s="13" t="str">
        <f t="shared" si="3"/>
        <v>hits</v>
      </c>
      <c r="S12" s="12" t="str">
        <f t="shared" si="4"/>
        <v>hits</v>
      </c>
      <c r="T12" s="12" t="str">
        <f t="shared" si="5"/>
        <v>hits</v>
      </c>
    </row>
    <row r="13" spans="1:20" ht="31.5" x14ac:dyDescent="0.25">
      <c r="A13" s="10">
        <v>11</v>
      </c>
      <c r="C13" s="34">
        <v>4.4282669429999997</v>
      </c>
      <c r="D13" s="35">
        <v>9.6197535920000004</v>
      </c>
      <c r="E13" s="37">
        <v>4.2568255739999996</v>
      </c>
      <c r="F13" s="37">
        <v>6.1242542269999998</v>
      </c>
      <c r="G13" s="35">
        <v>3.9806000070000001</v>
      </c>
      <c r="I13" s="10">
        <v>11</v>
      </c>
      <c r="J13" s="39" t="s">
        <v>69</v>
      </c>
      <c r="K13" s="11" t="str">
        <f t="shared" si="0"/>
        <v>YA</v>
      </c>
      <c r="L13" s="11" t="str">
        <f t="shared" si="6"/>
        <v>YA</v>
      </c>
      <c r="M13" s="11" t="str">
        <f t="shared" si="0"/>
        <v>YA</v>
      </c>
      <c r="N13" s="11" t="str">
        <f t="shared" si="0"/>
        <v>YA</v>
      </c>
      <c r="O13" s="11" t="str">
        <f t="shared" si="0"/>
        <v>YA</v>
      </c>
      <c r="P13" s="12" t="str">
        <f t="shared" si="1"/>
        <v>false alarm</v>
      </c>
      <c r="Q13" s="13" t="str">
        <f t="shared" si="2"/>
        <v>false alarm</v>
      </c>
      <c r="R13" s="13" t="str">
        <f t="shared" si="3"/>
        <v>false alarm</v>
      </c>
      <c r="S13" s="12" t="str">
        <f t="shared" si="4"/>
        <v>false alarm</v>
      </c>
      <c r="T13" s="12" t="str">
        <f t="shared" si="5"/>
        <v>false alarm</v>
      </c>
    </row>
    <row r="14" spans="1:20" ht="31.5" x14ac:dyDescent="0.25">
      <c r="A14" s="52">
        <v>12</v>
      </c>
      <c r="B14" s="52"/>
      <c r="C14" s="34">
        <v>1.9468650489999999</v>
      </c>
      <c r="D14" s="35">
        <v>3.2439790820000001</v>
      </c>
      <c r="E14" s="37">
        <v>0.51493167900000003</v>
      </c>
      <c r="F14" s="37">
        <v>1.9732170099999999</v>
      </c>
      <c r="G14" s="35">
        <v>1.8186183570000001</v>
      </c>
      <c r="I14" s="10">
        <v>12</v>
      </c>
      <c r="J14" s="39" t="s">
        <v>69</v>
      </c>
      <c r="K14" s="11" t="str">
        <f t="shared" si="0"/>
        <v>YA</v>
      </c>
      <c r="L14" s="11" t="str">
        <f t="shared" si="6"/>
        <v>YA</v>
      </c>
      <c r="M14" s="11" t="str">
        <f t="shared" si="0"/>
        <v>YA</v>
      </c>
      <c r="N14" s="11" t="str">
        <f t="shared" si="0"/>
        <v>YA</v>
      </c>
      <c r="O14" s="11" t="str">
        <f t="shared" si="0"/>
        <v>YA</v>
      </c>
      <c r="P14" s="12" t="str">
        <f t="shared" si="1"/>
        <v>false alarm</v>
      </c>
      <c r="Q14" s="13" t="str">
        <f t="shared" si="2"/>
        <v>false alarm</v>
      </c>
      <c r="R14" s="13" t="str">
        <f t="shared" si="3"/>
        <v>false alarm</v>
      </c>
      <c r="S14" s="12" t="str">
        <f t="shared" si="4"/>
        <v>false alarm</v>
      </c>
      <c r="T14" s="12" t="str">
        <f t="shared" si="5"/>
        <v>false alarm</v>
      </c>
    </row>
    <row r="15" spans="1:20" ht="31.5" x14ac:dyDescent="0.25">
      <c r="A15" s="10">
        <v>13</v>
      </c>
      <c r="C15" s="34">
        <v>3.1402130129999999</v>
      </c>
      <c r="D15" s="35">
        <v>2.697983325</v>
      </c>
      <c r="E15" s="54">
        <v>1.4753341999999999E-2</v>
      </c>
      <c r="F15" s="49">
        <v>0.105056763</v>
      </c>
      <c r="G15" s="35">
        <v>3.4514589309999999</v>
      </c>
      <c r="I15" s="10">
        <v>13</v>
      </c>
      <c r="J15" s="39"/>
      <c r="K15" s="11" t="str">
        <f t="shared" si="0"/>
        <v>YA</v>
      </c>
      <c r="L15" s="11" t="str">
        <f t="shared" si="0"/>
        <v>YA</v>
      </c>
      <c r="M15" s="11" t="str">
        <f t="shared" si="0"/>
        <v>TIDAK</v>
      </c>
      <c r="N15" s="11" t="str">
        <f t="shared" si="0"/>
        <v>YA</v>
      </c>
      <c r="O15" s="11" t="str">
        <f t="shared" si="0"/>
        <v>YA</v>
      </c>
      <c r="P15" s="12" t="str">
        <f t="shared" si="1"/>
        <v>correct negatives</v>
      </c>
      <c r="Q15" s="13" t="str">
        <f t="shared" si="2"/>
        <v>correct negatives</v>
      </c>
      <c r="R15" s="13" t="str">
        <f t="shared" si="3"/>
        <v>correct negatives</v>
      </c>
      <c r="S15" s="12" t="str">
        <f t="shared" si="4"/>
        <v>correct negatives</v>
      </c>
      <c r="T15" s="12" t="str">
        <f t="shared" si="5"/>
        <v>correct negatives</v>
      </c>
    </row>
    <row r="16" spans="1:20" ht="31.5" x14ac:dyDescent="0.25">
      <c r="A16" s="10">
        <v>14</v>
      </c>
      <c r="C16" s="34"/>
      <c r="D16" s="35"/>
      <c r="E16" s="37"/>
      <c r="F16" s="37"/>
      <c r="G16" s="38"/>
      <c r="I16" s="10">
        <v>14</v>
      </c>
      <c r="J16" s="39"/>
      <c r="K16" s="11" t="str">
        <f t="shared" si="0"/>
        <v>TIDAK</v>
      </c>
      <c r="L16" s="11" t="str">
        <f t="shared" si="0"/>
        <v>TIDAK</v>
      </c>
      <c r="M16" s="11" t="str">
        <f t="shared" si="0"/>
        <v>TIDAK</v>
      </c>
      <c r="N16" s="11" t="str">
        <f t="shared" si="0"/>
        <v>TIDAK</v>
      </c>
      <c r="O16" s="11" t="str">
        <f t="shared" si="0"/>
        <v>TIDAK</v>
      </c>
      <c r="P16" s="12" t="str">
        <f t="shared" si="1"/>
        <v>correct negatives</v>
      </c>
      <c r="Q16" s="13" t="str">
        <f t="shared" si="2"/>
        <v>correct negatives</v>
      </c>
      <c r="R16" s="13" t="str">
        <f t="shared" si="3"/>
        <v>correct negatives</v>
      </c>
      <c r="S16" s="12" t="str">
        <f t="shared" si="4"/>
        <v>correct negatives</v>
      </c>
      <c r="T16" s="12" t="str">
        <f t="shared" si="5"/>
        <v>correct negatives</v>
      </c>
    </row>
    <row r="17" spans="1:21" ht="31.5" x14ac:dyDescent="0.25">
      <c r="A17" s="52">
        <v>15</v>
      </c>
      <c r="B17" s="52"/>
      <c r="C17" s="34"/>
      <c r="D17" s="35"/>
      <c r="E17" s="37"/>
      <c r="F17" s="37"/>
      <c r="G17" s="38"/>
      <c r="I17" s="10">
        <v>15</v>
      </c>
      <c r="J17" s="39"/>
      <c r="K17" s="11" t="str">
        <f t="shared" si="0"/>
        <v>TIDAK</v>
      </c>
      <c r="L17" s="11" t="str">
        <f t="shared" si="0"/>
        <v>TIDAK</v>
      </c>
      <c r="M17" s="11" t="str">
        <f t="shared" si="0"/>
        <v>TIDAK</v>
      </c>
      <c r="N17" s="11" t="str">
        <f t="shared" si="0"/>
        <v>TIDAK</v>
      </c>
      <c r="O17" s="11" t="str">
        <f t="shared" si="0"/>
        <v>TIDAK</v>
      </c>
      <c r="P17" s="12" t="str">
        <f t="shared" si="1"/>
        <v>correct negatives</v>
      </c>
      <c r="Q17" s="13" t="str">
        <f t="shared" si="2"/>
        <v>correct negatives</v>
      </c>
      <c r="R17" s="13" t="str">
        <f t="shared" si="3"/>
        <v>correct negatives</v>
      </c>
      <c r="S17" s="12" t="str">
        <f t="shared" si="4"/>
        <v>correct negatives</v>
      </c>
      <c r="T17" s="12" t="str">
        <f t="shared" si="5"/>
        <v>correct negatives</v>
      </c>
    </row>
    <row r="18" spans="1:21" ht="31.5" x14ac:dyDescent="0.25">
      <c r="A18" s="10">
        <v>16</v>
      </c>
      <c r="C18" s="34"/>
      <c r="D18" s="35"/>
      <c r="E18" s="37"/>
      <c r="F18" s="37"/>
      <c r="G18" s="38"/>
      <c r="I18" s="10">
        <v>16</v>
      </c>
      <c r="J18" s="39"/>
      <c r="K18" s="11" t="str">
        <f t="shared" si="0"/>
        <v>TIDAK</v>
      </c>
      <c r="L18" s="11" t="str">
        <f t="shared" si="0"/>
        <v>TIDAK</v>
      </c>
      <c r="M18" s="11" t="str">
        <f t="shared" si="0"/>
        <v>TIDAK</v>
      </c>
      <c r="N18" s="11" t="str">
        <f t="shared" si="0"/>
        <v>TIDAK</v>
      </c>
      <c r="O18" s="11" t="str">
        <f t="shared" si="0"/>
        <v>TIDAK</v>
      </c>
      <c r="P18" s="12" t="str">
        <f t="shared" si="1"/>
        <v>correct negatives</v>
      </c>
      <c r="Q18" s="13" t="str">
        <f t="shared" si="2"/>
        <v>correct negatives</v>
      </c>
      <c r="R18" s="13" t="str">
        <f t="shared" si="3"/>
        <v>correct negatives</v>
      </c>
      <c r="S18" s="12" t="str">
        <f t="shared" si="4"/>
        <v>correct negatives</v>
      </c>
      <c r="T18" s="12" t="str">
        <f t="shared" si="5"/>
        <v>correct negatives</v>
      </c>
    </row>
    <row r="19" spans="1:21" ht="31.5" x14ac:dyDescent="0.25">
      <c r="A19" s="10">
        <v>17</v>
      </c>
      <c r="C19" s="34"/>
      <c r="D19" s="35"/>
      <c r="E19" s="37"/>
      <c r="F19" s="37"/>
      <c r="G19" s="38"/>
      <c r="I19" s="10">
        <v>17</v>
      </c>
      <c r="J19" s="39"/>
      <c r="K19" s="11" t="str">
        <f t="shared" si="0"/>
        <v>TIDAK</v>
      </c>
      <c r="L19" s="11" t="str">
        <f t="shared" si="0"/>
        <v>TIDAK</v>
      </c>
      <c r="M19" s="11" t="str">
        <f t="shared" si="0"/>
        <v>TIDAK</v>
      </c>
      <c r="N19" s="11" t="str">
        <f t="shared" si="0"/>
        <v>TIDAK</v>
      </c>
      <c r="O19" s="11" t="str">
        <f t="shared" si="0"/>
        <v>TIDAK</v>
      </c>
      <c r="P19" s="12" t="str">
        <f t="shared" si="1"/>
        <v>correct negatives</v>
      </c>
      <c r="Q19" s="13" t="str">
        <f t="shared" si="2"/>
        <v>correct negatives</v>
      </c>
      <c r="R19" s="13" t="str">
        <f t="shared" si="3"/>
        <v>correct negatives</v>
      </c>
      <c r="S19" s="12" t="str">
        <f t="shared" si="4"/>
        <v>correct negatives</v>
      </c>
      <c r="T19" s="12" t="str">
        <f t="shared" si="5"/>
        <v>correct negatives</v>
      </c>
    </row>
    <row r="20" spans="1:21" ht="31.5" x14ac:dyDescent="0.25">
      <c r="A20" s="52">
        <v>18</v>
      </c>
      <c r="B20" s="52"/>
      <c r="C20" s="34"/>
      <c r="D20" s="35"/>
      <c r="E20" s="36"/>
      <c r="F20" s="37"/>
      <c r="G20" s="38"/>
      <c r="I20" s="10">
        <v>18</v>
      </c>
      <c r="J20" s="39"/>
      <c r="K20" s="11" t="str">
        <f t="shared" si="0"/>
        <v>TIDAK</v>
      </c>
      <c r="L20" s="11" t="str">
        <f t="shared" si="0"/>
        <v>TIDAK</v>
      </c>
      <c r="M20" s="11" t="str">
        <f t="shared" si="0"/>
        <v>TIDAK</v>
      </c>
      <c r="N20" s="11" t="str">
        <f t="shared" si="0"/>
        <v>TIDAK</v>
      </c>
      <c r="O20" s="11" t="str">
        <f t="shared" si="0"/>
        <v>TIDAK</v>
      </c>
      <c r="P20" s="12" t="str">
        <f t="shared" si="1"/>
        <v>correct negatives</v>
      </c>
      <c r="Q20" s="13" t="str">
        <f t="shared" si="2"/>
        <v>correct negatives</v>
      </c>
      <c r="R20" s="13" t="str">
        <f t="shared" si="3"/>
        <v>correct negatives</v>
      </c>
      <c r="S20" s="12" t="str">
        <f t="shared" si="4"/>
        <v>correct negatives</v>
      </c>
      <c r="T20" s="12" t="str">
        <f t="shared" si="5"/>
        <v>correct negatives</v>
      </c>
    </row>
    <row r="21" spans="1:21" ht="31.5" x14ac:dyDescent="0.25">
      <c r="A21" s="10">
        <v>19</v>
      </c>
      <c r="C21" s="34"/>
      <c r="D21" s="35"/>
      <c r="E21" s="36"/>
      <c r="F21" s="37"/>
      <c r="G21" s="38"/>
      <c r="I21" s="10">
        <v>19</v>
      </c>
      <c r="J21" s="39"/>
      <c r="K21" s="11" t="str">
        <f t="shared" si="0"/>
        <v>TIDAK</v>
      </c>
      <c r="L21" s="11" t="str">
        <f t="shared" si="0"/>
        <v>TIDAK</v>
      </c>
      <c r="M21" s="11" t="str">
        <f t="shared" si="0"/>
        <v>TIDAK</v>
      </c>
      <c r="N21" s="11" t="str">
        <f t="shared" si="0"/>
        <v>TIDAK</v>
      </c>
      <c r="O21" s="11" t="str">
        <f t="shared" si="0"/>
        <v>TIDAK</v>
      </c>
      <c r="P21" s="12" t="str">
        <f t="shared" si="1"/>
        <v>correct negatives</v>
      </c>
      <c r="Q21" s="13" t="str">
        <f t="shared" si="2"/>
        <v>correct negatives</v>
      </c>
      <c r="R21" s="13" t="str">
        <f t="shared" si="3"/>
        <v>correct negatives</v>
      </c>
      <c r="S21" s="12" t="str">
        <f t="shared" si="4"/>
        <v>correct negatives</v>
      </c>
      <c r="T21" s="12" t="str">
        <f t="shared" si="5"/>
        <v>correct negatives</v>
      </c>
    </row>
    <row r="22" spans="1:21" ht="31.5" x14ac:dyDescent="0.25">
      <c r="A22" s="10">
        <v>20</v>
      </c>
      <c r="C22" s="34"/>
      <c r="D22" s="35"/>
      <c r="E22" s="36"/>
      <c r="F22" s="37"/>
      <c r="G22" s="38"/>
      <c r="I22" s="10">
        <v>20</v>
      </c>
      <c r="J22" s="39"/>
      <c r="K22" s="11" t="str">
        <f t="shared" si="0"/>
        <v>TIDAK</v>
      </c>
      <c r="L22" s="11" t="str">
        <f t="shared" si="0"/>
        <v>TIDAK</v>
      </c>
      <c r="M22" s="11" t="str">
        <f t="shared" si="0"/>
        <v>TIDAK</v>
      </c>
      <c r="N22" s="11" t="str">
        <f t="shared" si="0"/>
        <v>TIDAK</v>
      </c>
      <c r="O22" s="11" t="str">
        <f t="shared" si="0"/>
        <v>TIDAK</v>
      </c>
      <c r="P22" s="12" t="str">
        <f t="shared" si="1"/>
        <v>correct negatives</v>
      </c>
      <c r="Q22" s="13" t="str">
        <f t="shared" si="2"/>
        <v>correct negatives</v>
      </c>
      <c r="R22" s="13" t="str">
        <f t="shared" si="3"/>
        <v>correct negatives</v>
      </c>
      <c r="S22" s="12" t="str">
        <f t="shared" si="4"/>
        <v>correct negatives</v>
      </c>
      <c r="T22" s="12" t="str">
        <f t="shared" si="5"/>
        <v>correct negatives</v>
      </c>
    </row>
    <row r="23" spans="1:21" ht="31.5" x14ac:dyDescent="0.25">
      <c r="A23" s="52">
        <v>21</v>
      </c>
      <c r="B23" s="52"/>
      <c r="C23" s="34"/>
      <c r="D23" s="35"/>
      <c r="E23" s="36"/>
      <c r="F23" s="37"/>
      <c r="G23" s="38"/>
      <c r="I23" s="10">
        <v>21</v>
      </c>
      <c r="J23" s="39"/>
      <c r="K23" s="11" t="str">
        <f t="shared" si="0"/>
        <v>TIDAK</v>
      </c>
      <c r="L23" s="11" t="str">
        <f t="shared" si="0"/>
        <v>TIDAK</v>
      </c>
      <c r="M23" s="11" t="str">
        <f t="shared" si="0"/>
        <v>TIDAK</v>
      </c>
      <c r="N23" s="11" t="str">
        <f t="shared" si="0"/>
        <v>TIDAK</v>
      </c>
      <c r="O23" s="11" t="str">
        <f t="shared" si="0"/>
        <v>TIDAK</v>
      </c>
      <c r="P23" s="12" t="str">
        <f t="shared" si="1"/>
        <v>correct negatives</v>
      </c>
      <c r="Q23" s="13" t="str">
        <f t="shared" si="2"/>
        <v>correct negatives</v>
      </c>
      <c r="R23" s="13" t="str">
        <f t="shared" si="3"/>
        <v>correct negatives</v>
      </c>
      <c r="S23" s="12" t="str">
        <f t="shared" si="4"/>
        <v>correct negatives</v>
      </c>
      <c r="T23" s="12" t="str">
        <f t="shared" si="5"/>
        <v>correct negatives</v>
      </c>
    </row>
    <row r="24" spans="1:21" ht="31.5" x14ac:dyDescent="0.25">
      <c r="A24" s="10">
        <v>22</v>
      </c>
      <c r="C24" s="34"/>
      <c r="D24" s="35"/>
      <c r="E24" s="36"/>
      <c r="F24" s="37"/>
      <c r="G24" s="38"/>
      <c r="I24" s="10">
        <v>22</v>
      </c>
      <c r="J24" s="39"/>
      <c r="K24" s="11" t="str">
        <f t="shared" si="0"/>
        <v>TIDAK</v>
      </c>
      <c r="L24" s="11" t="str">
        <f t="shared" si="0"/>
        <v>TIDAK</v>
      </c>
      <c r="M24" s="11" t="str">
        <f t="shared" si="0"/>
        <v>TIDAK</v>
      </c>
      <c r="N24" s="11" t="str">
        <f t="shared" si="0"/>
        <v>TIDAK</v>
      </c>
      <c r="O24" s="11" t="str">
        <f t="shared" si="0"/>
        <v>TIDAK</v>
      </c>
      <c r="P24" s="12" t="str">
        <f t="shared" si="1"/>
        <v>correct negatives</v>
      </c>
      <c r="Q24" s="13" t="str">
        <f t="shared" si="2"/>
        <v>correct negatives</v>
      </c>
      <c r="R24" s="13" t="str">
        <f t="shared" si="3"/>
        <v>correct negatives</v>
      </c>
      <c r="S24" s="12" t="str">
        <f t="shared" si="4"/>
        <v>correct negatives</v>
      </c>
      <c r="T24" s="12" t="str">
        <f t="shared" si="5"/>
        <v>correct negatives</v>
      </c>
    </row>
    <row r="25" spans="1:21" ht="31.5" x14ac:dyDescent="0.25">
      <c r="A25" s="10">
        <v>23</v>
      </c>
      <c r="C25" s="34"/>
      <c r="D25" s="35"/>
      <c r="E25" s="36"/>
      <c r="F25" s="37"/>
      <c r="G25" s="38"/>
      <c r="I25" s="10">
        <v>23</v>
      </c>
      <c r="J25" s="39"/>
      <c r="K25" s="11" t="str">
        <f t="shared" si="0"/>
        <v>TIDAK</v>
      </c>
      <c r="L25" s="11" t="str">
        <f t="shared" si="0"/>
        <v>TIDAK</v>
      </c>
      <c r="M25" s="11" t="str">
        <f t="shared" si="0"/>
        <v>TIDAK</v>
      </c>
      <c r="N25" s="11" t="str">
        <f t="shared" si="0"/>
        <v>TIDAK</v>
      </c>
      <c r="O25" s="11" t="str">
        <f t="shared" si="0"/>
        <v>TIDAK</v>
      </c>
      <c r="P25" s="12" t="str">
        <f t="shared" si="1"/>
        <v>correct negatives</v>
      </c>
      <c r="Q25" s="13" t="str">
        <f t="shared" si="2"/>
        <v>correct negatives</v>
      </c>
      <c r="R25" s="13" t="str">
        <f t="shared" si="3"/>
        <v>correct negatives</v>
      </c>
      <c r="S25" s="12" t="str">
        <f t="shared" si="4"/>
        <v>correct negatives</v>
      </c>
      <c r="T25" s="12" t="str">
        <f t="shared" si="5"/>
        <v>correct negatives</v>
      </c>
    </row>
    <row r="26" spans="1:21" ht="31.5" x14ac:dyDescent="0.25">
      <c r="A26" s="52">
        <v>24</v>
      </c>
      <c r="B26" s="52"/>
      <c r="C26" s="34"/>
      <c r="D26" s="35"/>
      <c r="E26" s="36"/>
      <c r="F26" s="37"/>
      <c r="G26" s="38"/>
      <c r="I26" s="10">
        <v>24</v>
      </c>
      <c r="J26" s="39"/>
      <c r="K26" s="11" t="str">
        <f t="shared" si="0"/>
        <v>TIDAK</v>
      </c>
      <c r="L26" s="11" t="str">
        <f t="shared" si="0"/>
        <v>TIDAK</v>
      </c>
      <c r="M26" s="11" t="str">
        <f t="shared" si="0"/>
        <v>TIDAK</v>
      </c>
      <c r="N26" s="11" t="str">
        <f t="shared" si="0"/>
        <v>TIDAK</v>
      </c>
      <c r="O26" s="11" t="str">
        <f t="shared" si="0"/>
        <v>TIDAK</v>
      </c>
      <c r="P26" s="12" t="str">
        <f t="shared" si="1"/>
        <v>correct negatives</v>
      </c>
      <c r="Q26" s="13" t="str">
        <f t="shared" si="2"/>
        <v>correct negatives</v>
      </c>
      <c r="R26" s="13" t="str">
        <f t="shared" si="3"/>
        <v>correct negatives</v>
      </c>
      <c r="S26" s="12" t="str">
        <f t="shared" si="4"/>
        <v>correct negatives</v>
      </c>
      <c r="T26" s="12" t="str">
        <f t="shared" si="5"/>
        <v>correct negatives</v>
      </c>
    </row>
    <row r="27" spans="1:21" x14ac:dyDescent="0.25">
      <c r="B27" s="2">
        <v>73.8</v>
      </c>
      <c r="C27" s="2">
        <f>SUM(C3:C26)</f>
        <v>14.655014543</v>
      </c>
      <c r="D27" s="2">
        <f>SUM(D3:D26)</f>
        <v>29.249170215999996</v>
      </c>
      <c r="E27" s="2">
        <f>SUM(E3:E26)</f>
        <v>13.925050433499999</v>
      </c>
      <c r="F27" s="2">
        <f>SUM(F3:F26)</f>
        <v>20.846206436999999</v>
      </c>
      <c r="G27" s="2">
        <f>SUM(G3:G26)</f>
        <v>26.560756367900002</v>
      </c>
      <c r="I27" s="20"/>
    </row>
    <row r="28" spans="1:21" x14ac:dyDescent="0.25">
      <c r="B28" s="21"/>
      <c r="C28" s="21">
        <v>19.516038632000001</v>
      </c>
      <c r="D28" s="21">
        <v>36.671999999999997</v>
      </c>
      <c r="E28" s="21">
        <v>34.671102107000003</v>
      </c>
      <c r="F28" s="21">
        <v>24.2453</v>
      </c>
      <c r="G28" s="21">
        <v>32.356500654999998</v>
      </c>
      <c r="H28" s="46">
        <v>73.8</v>
      </c>
      <c r="J28" s="26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1" x14ac:dyDescent="0.25">
      <c r="B29" s="21"/>
      <c r="C29" s="21"/>
      <c r="D29" s="21"/>
      <c r="E29" s="21"/>
      <c r="F29" s="21"/>
      <c r="G29" s="21"/>
      <c r="H29" s="46"/>
      <c r="J29" s="25" t="s">
        <v>35</v>
      </c>
      <c r="K29" s="26">
        <f>COUNTIF(P3:P14,"hits")</f>
        <v>5</v>
      </c>
      <c r="L29" s="26">
        <f>COUNTIF(Q3:Q14,"hits")</f>
        <v>8</v>
      </c>
      <c r="M29" s="26">
        <f>COUNTIF(R3:R14,"hits")</f>
        <v>7</v>
      </c>
      <c r="N29" s="26">
        <f>COUNTIF(S3:S14,"hits")</f>
        <v>7</v>
      </c>
      <c r="O29" s="26">
        <f>COUNTIF(T3:T14,"hits")</f>
        <v>8</v>
      </c>
      <c r="P29" s="27" t="s">
        <v>36</v>
      </c>
      <c r="Q29" s="26">
        <f>(K29+K32)/K33</f>
        <v>0.41666666666666669</v>
      </c>
      <c r="R29" s="26">
        <f>(L29+L32)/L33</f>
        <v>0.75</v>
      </c>
      <c r="S29" s="26">
        <f>(M29+M32)/M33</f>
        <v>0.66666666666666663</v>
      </c>
      <c r="T29" s="26">
        <f>(N29+N32)/N33</f>
        <v>0.58333333333333337</v>
      </c>
      <c r="U29" s="26">
        <f>(O29+O32)/O33</f>
        <v>0.83333333333333337</v>
      </c>
    </row>
    <row r="30" spans="1:21" x14ac:dyDescent="0.25">
      <c r="B30" s="21"/>
      <c r="C30" s="21"/>
      <c r="D30" s="21"/>
      <c r="F30" s="21"/>
      <c r="G30" s="21"/>
      <c r="H30" s="48"/>
      <c r="J30" s="25" t="s">
        <v>37</v>
      </c>
      <c r="K30" s="26">
        <f>COUNTIF(P3:P14,"misses")</f>
        <v>3</v>
      </c>
      <c r="L30" s="26">
        <f>COUNTIF(Q3:Q14,"misses")</f>
        <v>0</v>
      </c>
      <c r="M30" s="26">
        <f>COUNTIF(R3:R14,"misses")</f>
        <v>1</v>
      </c>
      <c r="N30" s="26">
        <f>COUNTIF(S3:S14,"misses")</f>
        <v>1</v>
      </c>
      <c r="O30" s="26">
        <f>COUNTIF(T3:T14,"misses")</f>
        <v>0</v>
      </c>
      <c r="P30" s="27" t="s">
        <v>38</v>
      </c>
      <c r="Q30" s="26">
        <f>K29/(K30+K29)</f>
        <v>0.625</v>
      </c>
      <c r="R30" s="26">
        <f>L29/(L30+L29)</f>
        <v>1</v>
      </c>
      <c r="S30" s="26">
        <f>M29/(M30+M29)</f>
        <v>0.875</v>
      </c>
      <c r="T30" s="26">
        <f>N29/(N30+N29)</f>
        <v>0.875</v>
      </c>
      <c r="U30" s="26">
        <f>O29/(O30+O29)</f>
        <v>1</v>
      </c>
    </row>
    <row r="31" spans="1:21" x14ac:dyDescent="0.25">
      <c r="J31" s="25" t="s">
        <v>39</v>
      </c>
      <c r="K31" s="26">
        <f>COUNTIF(P3:P14,"false alarm")</f>
        <v>4</v>
      </c>
      <c r="L31" s="26">
        <f>COUNTIF(Q3:Q14,"false alarm")</f>
        <v>3</v>
      </c>
      <c r="M31" s="26">
        <f>COUNTIF(R3:R14,"false alarm")</f>
        <v>3</v>
      </c>
      <c r="N31" s="26">
        <f>COUNTIF(S3:S14,"false alarm")</f>
        <v>4</v>
      </c>
      <c r="O31" s="26">
        <f>COUNTIF(T3:T14,"false alarm")</f>
        <v>2</v>
      </c>
      <c r="P31" s="27" t="s">
        <v>40</v>
      </c>
      <c r="Q31" s="26">
        <f>K31/(K29+K31)</f>
        <v>0.44444444444444442</v>
      </c>
      <c r="R31" s="26">
        <f>L31/(L29+L31)</f>
        <v>0.27272727272727271</v>
      </c>
      <c r="S31" s="26">
        <f>M31/(M29+M31)</f>
        <v>0.3</v>
      </c>
      <c r="T31" s="26">
        <f>N31/(N29+N31)</f>
        <v>0.36363636363636365</v>
      </c>
      <c r="U31" s="26">
        <f>O31/(O29+O31)</f>
        <v>0.2</v>
      </c>
    </row>
    <row r="32" spans="1:21" x14ac:dyDescent="0.25">
      <c r="J32" s="25" t="s">
        <v>41</v>
      </c>
      <c r="K32" s="26">
        <f>COUNTIF(P3:P14,"correct negatives")</f>
        <v>0</v>
      </c>
      <c r="L32" s="26">
        <f>COUNTIF(Q3:Q14,"correct negatives")</f>
        <v>1</v>
      </c>
      <c r="M32" s="26">
        <f>COUNTIF(R3:R14,"correct negatives")</f>
        <v>1</v>
      </c>
      <c r="N32" s="26">
        <f>COUNTIF(S3:S14,"correct negatives")</f>
        <v>0</v>
      </c>
      <c r="O32" s="26">
        <f>COUNTIF(T3:T14,"correct negatives")</f>
        <v>2</v>
      </c>
    </row>
    <row r="33" spans="1:15" x14ac:dyDescent="0.25">
      <c r="I33" s="28"/>
      <c r="J33" s="25" t="s">
        <v>42</v>
      </c>
      <c r="K33" s="28">
        <f>SUM(K29:K32)</f>
        <v>12</v>
      </c>
      <c r="L33" s="28">
        <f>SUM(L29:L32)</f>
        <v>12</v>
      </c>
      <c r="M33" s="28">
        <f>SUM(M29:M32)</f>
        <v>12</v>
      </c>
      <c r="N33" s="28">
        <f>SUM(N29:N32)</f>
        <v>12</v>
      </c>
      <c r="O33" s="28">
        <f>SUM(O29:O32)</f>
        <v>12</v>
      </c>
    </row>
    <row r="34" spans="1:15" x14ac:dyDescent="0.25">
      <c r="I34" s="28"/>
      <c r="K34" s="28"/>
      <c r="M34" s="28"/>
    </row>
    <row r="35" spans="1:15" x14ac:dyDescent="0.25">
      <c r="A35" s="10" t="s">
        <v>43</v>
      </c>
      <c r="I35" s="28" t="s">
        <v>44</v>
      </c>
      <c r="K35" s="28"/>
      <c r="M35" s="28"/>
    </row>
    <row r="36" spans="1:15" x14ac:dyDescent="0.25">
      <c r="A36" s="29" t="s">
        <v>2</v>
      </c>
      <c r="B36" s="10" t="s">
        <v>3</v>
      </c>
      <c r="C36" s="10" t="s">
        <v>4</v>
      </c>
      <c r="D36" s="10" t="s">
        <v>5</v>
      </c>
      <c r="E36" s="10" t="s">
        <v>6</v>
      </c>
      <c r="F36" s="1" t="s">
        <v>7</v>
      </c>
      <c r="G36" s="10" t="s">
        <v>8</v>
      </c>
      <c r="I36" s="28"/>
      <c r="K36" s="28"/>
      <c r="M36" s="28"/>
    </row>
    <row r="37" spans="1:15" x14ac:dyDescent="0.25">
      <c r="A37" s="30" t="s">
        <v>45</v>
      </c>
      <c r="B37" s="10">
        <f t="shared" ref="B37:G37" si="7">SUM(B3:B5)</f>
        <v>0</v>
      </c>
      <c r="C37" s="10">
        <f t="shared" si="7"/>
        <v>0.80062007899999998</v>
      </c>
      <c r="D37" s="10">
        <f t="shared" si="7"/>
        <v>1.7314615330000001</v>
      </c>
      <c r="E37" s="10">
        <f t="shared" si="7"/>
        <v>0.99993505400000005</v>
      </c>
      <c r="F37" s="10">
        <f t="shared" si="7"/>
        <v>1.083890209</v>
      </c>
      <c r="G37" s="10">
        <f t="shared" si="7"/>
        <v>0.92214876189999995</v>
      </c>
      <c r="I37" s="28"/>
      <c r="K37" s="28"/>
      <c r="M37" s="28"/>
    </row>
    <row r="38" spans="1:15" x14ac:dyDescent="0.25">
      <c r="A38" s="30" t="s">
        <v>46</v>
      </c>
      <c r="B38" s="31">
        <f>SUM(B6:B8)</f>
        <v>3</v>
      </c>
      <c r="C38" s="31">
        <f>SUM(D6:D8)</f>
        <v>2.5999836920000003</v>
      </c>
      <c r="D38" s="31">
        <f>SUM(E6:E8)</f>
        <v>2.0919724459999998</v>
      </c>
      <c r="E38" s="31">
        <f>SUM(F6:F8)</f>
        <v>1.0743317609999998</v>
      </c>
      <c r="F38" s="31">
        <f>SUM(G6:G8)</f>
        <v>3.7000449510000002</v>
      </c>
      <c r="G38" s="31">
        <f>SUM(H6:H8)</f>
        <v>0</v>
      </c>
      <c r="I38" s="28"/>
      <c r="K38" s="28"/>
      <c r="M38" s="28"/>
    </row>
    <row r="39" spans="1:15" x14ac:dyDescent="0.25">
      <c r="A39" s="30" t="s">
        <v>47</v>
      </c>
      <c r="B39" s="10">
        <f>SUM(B9:B11)</f>
        <v>3.8</v>
      </c>
      <c r="C39" s="10">
        <f>SUM(C9:C11)</f>
        <v>0.46642151599999998</v>
      </c>
      <c r="D39" s="10">
        <f>SUM(G9:G11)</f>
        <v>9.1216292170000006</v>
      </c>
      <c r="E39" s="10">
        <f>SUM(E9:E11)</f>
        <v>3.1186432175000003</v>
      </c>
      <c r="F39" s="10">
        <f>SUM(F9:F11)</f>
        <v>6.4008359910000001</v>
      </c>
      <c r="G39" s="10" t="e">
        <f>SUM(#REF!)</f>
        <v>#REF!</v>
      </c>
      <c r="I39" s="28"/>
      <c r="K39" s="28"/>
      <c r="M39" s="28"/>
    </row>
    <row r="40" spans="1:15" x14ac:dyDescent="0.25">
      <c r="A40" s="30" t="s">
        <v>48</v>
      </c>
      <c r="B40" s="10">
        <f>SUM(B12:B14)</f>
        <v>0</v>
      </c>
      <c r="C40" s="10">
        <f>SUM(C12:C14)</f>
        <v>8.2989006969999988</v>
      </c>
      <c r="D40" s="10">
        <f>SUM(G12:G14)</f>
        <v>9.3654745070000001</v>
      </c>
      <c r="E40" s="10">
        <f>SUM(E12:E14)</f>
        <v>7.6997463740000001</v>
      </c>
      <c r="F40" s="10">
        <f>SUM(F12:F14)</f>
        <v>12.182091712999998</v>
      </c>
      <c r="G40" s="10" t="e">
        <f>SUM(#REF!)</f>
        <v>#REF!</v>
      </c>
      <c r="I40" s="32"/>
      <c r="K40" s="28"/>
      <c r="M40" s="28"/>
    </row>
    <row r="41" spans="1:15" x14ac:dyDescent="0.25">
      <c r="A41" s="30" t="s">
        <v>49</v>
      </c>
      <c r="B41" s="10">
        <f t="shared" ref="B41:G41" si="8">SUM(B15:B17)</f>
        <v>0</v>
      </c>
      <c r="C41" s="10">
        <f t="shared" si="8"/>
        <v>3.1402130129999999</v>
      </c>
      <c r="D41" s="10">
        <f t="shared" si="8"/>
        <v>2.697983325</v>
      </c>
      <c r="E41" s="10">
        <f t="shared" si="8"/>
        <v>1.4753341999999999E-2</v>
      </c>
      <c r="F41" s="10">
        <f t="shared" si="8"/>
        <v>0.105056763</v>
      </c>
      <c r="G41" s="10">
        <f t="shared" si="8"/>
        <v>3.4514589309999999</v>
      </c>
      <c r="I41" s="28"/>
      <c r="K41" s="28"/>
      <c r="M41" s="28"/>
    </row>
    <row r="42" spans="1:15" x14ac:dyDescent="0.25">
      <c r="A42" s="30" t="s">
        <v>50</v>
      </c>
      <c r="B42" s="10">
        <f t="shared" ref="B42:G42" si="9">SUM(B18:B20)</f>
        <v>0</v>
      </c>
      <c r="C42" s="10">
        <f t="shared" si="9"/>
        <v>0</v>
      </c>
      <c r="D42" s="10">
        <f t="shared" si="9"/>
        <v>0</v>
      </c>
      <c r="E42" s="10">
        <f t="shared" si="9"/>
        <v>0</v>
      </c>
      <c r="F42" s="10">
        <f t="shared" si="9"/>
        <v>0</v>
      </c>
      <c r="G42" s="10">
        <f t="shared" si="9"/>
        <v>0</v>
      </c>
      <c r="I42" s="28"/>
      <c r="K42" s="28"/>
      <c r="M42" s="33"/>
    </row>
    <row r="43" spans="1:15" x14ac:dyDescent="0.25">
      <c r="A43" s="30" t="s">
        <v>51</v>
      </c>
      <c r="B43" s="10">
        <f t="shared" ref="B43:G43" si="10">SUM(B21:B23)</f>
        <v>0</v>
      </c>
      <c r="C43" s="10">
        <f t="shared" si="10"/>
        <v>0</v>
      </c>
      <c r="D43" s="10">
        <f t="shared" si="10"/>
        <v>0</v>
      </c>
      <c r="E43" s="10">
        <f t="shared" si="10"/>
        <v>0</v>
      </c>
      <c r="F43" s="10">
        <f t="shared" si="10"/>
        <v>0</v>
      </c>
      <c r="G43" s="10">
        <f t="shared" si="10"/>
        <v>0</v>
      </c>
      <c r="I43" s="32"/>
      <c r="K43" s="28"/>
      <c r="M43" s="33"/>
    </row>
    <row r="44" spans="1:15" x14ac:dyDescent="0.25">
      <c r="A44" s="30" t="s">
        <v>52</v>
      </c>
      <c r="B44" s="10">
        <f t="shared" ref="B44:G44" si="11">SUM(B24:B26)</f>
        <v>0</v>
      </c>
      <c r="C44" s="10">
        <f t="shared" si="11"/>
        <v>0</v>
      </c>
      <c r="D44" s="10">
        <f t="shared" si="11"/>
        <v>0</v>
      </c>
      <c r="E44" s="10">
        <f t="shared" si="11"/>
        <v>0</v>
      </c>
      <c r="F44" s="10">
        <f t="shared" si="11"/>
        <v>0</v>
      </c>
      <c r="G44" s="10">
        <f t="shared" si="11"/>
        <v>0</v>
      </c>
      <c r="I44" s="28"/>
      <c r="K44" s="28"/>
      <c r="M44" s="33"/>
    </row>
    <row r="45" spans="1:15" x14ac:dyDescent="0.25">
      <c r="A45" s="20"/>
      <c r="I45" s="28"/>
      <c r="K45" s="28"/>
      <c r="M45" s="28"/>
    </row>
    <row r="46" spans="1:15" x14ac:dyDescent="0.25">
      <c r="C46" s="20" t="s">
        <v>53</v>
      </c>
      <c r="I46" s="32"/>
      <c r="K46" s="28"/>
      <c r="M46" s="28"/>
    </row>
    <row r="47" spans="1:15" x14ac:dyDescent="0.25">
      <c r="A47" s="29" t="s">
        <v>54</v>
      </c>
      <c r="B47" s="10" t="s">
        <v>65</v>
      </c>
      <c r="C47" s="10" t="s">
        <v>9</v>
      </c>
      <c r="D47" s="10" t="s">
        <v>10</v>
      </c>
      <c r="E47" s="10" t="s">
        <v>6</v>
      </c>
      <c r="F47" s="1" t="s">
        <v>7</v>
      </c>
      <c r="G47" s="10" t="s">
        <v>8</v>
      </c>
      <c r="I47" s="28"/>
      <c r="K47" s="28"/>
      <c r="M47" s="28"/>
    </row>
    <row r="48" spans="1:15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28"/>
      <c r="M48" s="28"/>
    </row>
    <row r="49" spans="1:13" x14ac:dyDescent="0.25">
      <c r="A49" s="45" t="s">
        <v>55</v>
      </c>
      <c r="B49" s="10">
        <f t="shared" ref="B49:G49" si="12">SUM(B37)</f>
        <v>0</v>
      </c>
      <c r="C49" s="10">
        <f t="shared" si="12"/>
        <v>0.80062007899999998</v>
      </c>
      <c r="D49" s="10">
        <f t="shared" si="12"/>
        <v>1.7314615330000001</v>
      </c>
      <c r="E49" s="10">
        <f t="shared" si="12"/>
        <v>0.99993505400000005</v>
      </c>
      <c r="F49" s="10">
        <f t="shared" si="12"/>
        <v>1.083890209</v>
      </c>
      <c r="G49" s="10">
        <f t="shared" si="12"/>
        <v>0.92214876189999995</v>
      </c>
      <c r="K49" s="28"/>
      <c r="M49" s="28"/>
    </row>
    <row r="50" spans="1:13" x14ac:dyDescent="0.25">
      <c r="A50" s="45" t="s">
        <v>56</v>
      </c>
      <c r="B50" s="31">
        <f>SUM(B37:B38)</f>
        <v>3</v>
      </c>
      <c r="C50" s="31">
        <f>SUM(C3:C8)</f>
        <v>2.749479317</v>
      </c>
      <c r="D50" s="31">
        <f>SUM(D3:D8)</f>
        <v>4.3314452249999995</v>
      </c>
      <c r="E50" s="31">
        <f>SUM(E3:E8)</f>
        <v>3.0919075000000005</v>
      </c>
      <c r="F50" s="31">
        <f>SUM(F3:F8)</f>
        <v>2.15822197</v>
      </c>
      <c r="G50" s="31">
        <f>SUM(G3:G8)</f>
        <v>4.6221937128999997</v>
      </c>
      <c r="K50" s="28"/>
      <c r="M50" s="28"/>
    </row>
    <row r="51" spans="1:13" x14ac:dyDescent="0.25">
      <c r="A51" s="45" t="s">
        <v>57</v>
      </c>
      <c r="B51" s="10">
        <f>SUM(B37:B39)</f>
        <v>6.8</v>
      </c>
      <c r="C51" s="10">
        <f>SUM(C3:C11)</f>
        <v>3.2159008330000001</v>
      </c>
      <c r="D51" s="10">
        <f>SUM(D3:D11)</f>
        <v>9.7944250390000001</v>
      </c>
      <c r="E51" s="10">
        <f>SUM(E3:E11)</f>
        <v>6.2105507175000003</v>
      </c>
      <c r="F51" s="10">
        <f>SUM(F3:F11)</f>
        <v>8.5590579610000006</v>
      </c>
      <c r="G51" s="10">
        <f>SUM(G3:G11)</f>
        <v>13.7438229299</v>
      </c>
      <c r="K51" s="28"/>
      <c r="M51" s="28"/>
    </row>
    <row r="52" spans="1:13" x14ac:dyDescent="0.25">
      <c r="A52" s="45" t="s">
        <v>58</v>
      </c>
      <c r="B52" s="10">
        <f>SUM(B37:B40)</f>
        <v>6.8</v>
      </c>
      <c r="C52" s="10">
        <f>SUM(C3:C14)</f>
        <v>11.51480153</v>
      </c>
      <c r="D52" s="10">
        <f>SUM(D3:D14)</f>
        <v>26.551186890999997</v>
      </c>
      <c r="E52" s="10">
        <f>SUM(E3:E14)</f>
        <v>13.910297091499999</v>
      </c>
      <c r="F52" s="10">
        <f>SUM(F3:F14)</f>
        <v>20.741149673999999</v>
      </c>
      <c r="G52" s="10">
        <f>SUM(G3:G14)</f>
        <v>23.1092974369</v>
      </c>
      <c r="K52" s="28"/>
      <c r="M52" s="28"/>
    </row>
    <row r="53" spans="1:13" x14ac:dyDescent="0.25">
      <c r="A53" s="45" t="s">
        <v>59</v>
      </c>
      <c r="B53" s="10">
        <f>SUM(B37:B41)</f>
        <v>6.8</v>
      </c>
      <c r="C53" s="10">
        <f>SUM(C3:C17)</f>
        <v>14.655014543</v>
      </c>
      <c r="D53" s="10">
        <f>SUM(D3:D17)</f>
        <v>29.249170215999996</v>
      </c>
      <c r="E53" s="10">
        <f>SUM(E3:E17)</f>
        <v>13.925050433499999</v>
      </c>
      <c r="F53" s="10">
        <f>SUM(F3:F17)</f>
        <v>20.846206436999999</v>
      </c>
      <c r="G53" s="10">
        <f>SUM(G3:G17)</f>
        <v>26.560756367900002</v>
      </c>
      <c r="K53" s="28"/>
      <c r="M53" s="28"/>
    </row>
    <row r="54" spans="1:13" x14ac:dyDescent="0.25">
      <c r="A54" s="45" t="s">
        <v>60</v>
      </c>
      <c r="B54" s="10">
        <f>SUM(B37:B42)</f>
        <v>6.8</v>
      </c>
      <c r="C54" s="10">
        <f>SUM(C3:C20)</f>
        <v>14.655014543</v>
      </c>
      <c r="D54" s="10">
        <f>SUM(D3:D20)</f>
        <v>29.249170215999996</v>
      </c>
      <c r="E54" s="10">
        <f>SUM(E3:E20)</f>
        <v>13.925050433499999</v>
      </c>
      <c r="F54" s="10">
        <f>SUM(F3:F20)</f>
        <v>20.846206436999999</v>
      </c>
      <c r="G54" s="10">
        <f>SUM(G3:G20)</f>
        <v>26.560756367900002</v>
      </c>
      <c r="K54" s="28"/>
      <c r="M54" s="28"/>
    </row>
    <row r="55" spans="1:13" x14ac:dyDescent="0.25">
      <c r="A55" s="45" t="s">
        <v>61</v>
      </c>
      <c r="B55" s="10">
        <f>SUM(B37:B43)</f>
        <v>6.8</v>
      </c>
      <c r="C55" s="10">
        <f>SUM(C3:C23)</f>
        <v>14.655014543</v>
      </c>
      <c r="D55" s="10">
        <f>SUM(D3:D23)</f>
        <v>29.249170215999996</v>
      </c>
      <c r="E55" s="10">
        <f>SUM(E3:E23)</f>
        <v>13.925050433499999</v>
      </c>
      <c r="F55" s="10">
        <f>SUM(F3:F23)</f>
        <v>20.846206436999999</v>
      </c>
      <c r="G55" s="10">
        <f>SUM(G3:G23)</f>
        <v>26.560756367900002</v>
      </c>
      <c r="K55" s="28"/>
      <c r="M55" s="28"/>
    </row>
    <row r="56" spans="1:13" x14ac:dyDescent="0.25">
      <c r="A56" s="45" t="s">
        <v>62</v>
      </c>
      <c r="B56" s="10">
        <f>SUM(B37:B44)</f>
        <v>6.8</v>
      </c>
      <c r="C56" s="10">
        <f>SUM(C3:C26)</f>
        <v>14.655014543</v>
      </c>
      <c r="D56" s="10">
        <f>SUM(D3:D26)</f>
        <v>29.249170215999996</v>
      </c>
      <c r="E56" s="10">
        <f>SUM(E3:E26)</f>
        <v>13.925050433499999</v>
      </c>
      <c r="F56" s="10">
        <f>SUM(F3:F26)</f>
        <v>20.846206436999999</v>
      </c>
      <c r="G56" s="10">
        <f>SUM(G3:G26)</f>
        <v>26.560756367900002</v>
      </c>
      <c r="K56" s="28"/>
      <c r="M56" s="28"/>
    </row>
    <row r="57" spans="1:13" x14ac:dyDescent="0.25">
      <c r="B57" s="2">
        <f t="shared" ref="B57:G57" si="13">SUM(B37:B44)</f>
        <v>6.8</v>
      </c>
      <c r="C57" s="2">
        <f t="shared" si="13"/>
        <v>15.306138997</v>
      </c>
      <c r="D57" s="2">
        <f t="shared" si="13"/>
        <v>25.008521028000001</v>
      </c>
      <c r="E57" s="2">
        <f t="shared" si="13"/>
        <v>12.907409748500001</v>
      </c>
      <c r="F57" s="2">
        <f t="shared" si="13"/>
        <v>23.471919626999998</v>
      </c>
      <c r="G57" s="2" t="e">
        <f t="shared" si="13"/>
        <v>#REF!</v>
      </c>
      <c r="K57" s="28"/>
      <c r="M57" s="2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9" workbookViewId="0">
      <selection activeCell="J11" sqref="J11"/>
    </sheetView>
  </sheetViews>
  <sheetFormatPr defaultRowHeight="15" x14ac:dyDescent="0.25"/>
  <cols>
    <col min="1" max="16384" width="9.140625" style="10"/>
  </cols>
  <sheetData>
    <row r="1" spans="1:13" x14ac:dyDescent="0.25">
      <c r="A1" s="10" t="s">
        <v>70</v>
      </c>
      <c r="B1" s="10" t="s">
        <v>9</v>
      </c>
      <c r="C1" s="10" t="s">
        <v>10</v>
      </c>
      <c r="D1" s="10" t="s">
        <v>6</v>
      </c>
      <c r="E1" s="10" t="s">
        <v>7</v>
      </c>
      <c r="F1" s="10" t="s">
        <v>8</v>
      </c>
      <c r="H1" s="10" t="s">
        <v>74</v>
      </c>
      <c r="I1" s="10" t="s">
        <v>9</v>
      </c>
      <c r="J1" s="10" t="s">
        <v>10</v>
      </c>
      <c r="K1" s="10" t="s">
        <v>6</v>
      </c>
      <c r="L1" s="10" t="s">
        <v>7</v>
      </c>
      <c r="M1" s="10" t="s">
        <v>8</v>
      </c>
    </row>
    <row r="2" spans="1:13" x14ac:dyDescent="0.25">
      <c r="A2" s="10" t="s">
        <v>35</v>
      </c>
      <c r="B2" s="10">
        <v>5</v>
      </c>
      <c r="C2" s="10">
        <v>6</v>
      </c>
      <c r="D2" s="10">
        <v>5</v>
      </c>
      <c r="E2" s="10">
        <v>6</v>
      </c>
      <c r="F2" s="10">
        <v>6</v>
      </c>
      <c r="H2" s="10" t="s">
        <v>35</v>
      </c>
      <c r="I2" s="10">
        <f>SUM(B2,B9,B16,B23,B30)</f>
        <v>16</v>
      </c>
      <c r="J2" s="10">
        <f t="shared" ref="J2:M5" si="0">SUM(C2,C9,C16,C23,C30)</f>
        <v>17</v>
      </c>
      <c r="K2" s="10">
        <f t="shared" si="0"/>
        <v>16</v>
      </c>
      <c r="L2" s="10">
        <f t="shared" si="0"/>
        <v>17</v>
      </c>
      <c r="M2" s="10">
        <f t="shared" si="0"/>
        <v>17</v>
      </c>
    </row>
    <row r="3" spans="1:13" x14ac:dyDescent="0.25">
      <c r="A3" s="10" t="s">
        <v>37</v>
      </c>
      <c r="B3" s="10">
        <v>1</v>
      </c>
      <c r="C3" s="10">
        <v>0</v>
      </c>
      <c r="D3" s="10">
        <v>1</v>
      </c>
      <c r="E3" s="10">
        <v>0</v>
      </c>
      <c r="F3" s="10">
        <v>0</v>
      </c>
      <c r="H3" s="10" t="s">
        <v>37</v>
      </c>
      <c r="I3" s="10">
        <f>SUM(B3,B10,B17,B24,B31)</f>
        <v>2</v>
      </c>
      <c r="J3" s="10">
        <f t="shared" si="0"/>
        <v>1</v>
      </c>
      <c r="K3" s="10">
        <f t="shared" si="0"/>
        <v>2</v>
      </c>
      <c r="L3" s="10">
        <f t="shared" si="0"/>
        <v>1</v>
      </c>
      <c r="M3" s="10">
        <f t="shared" si="0"/>
        <v>1</v>
      </c>
    </row>
    <row r="4" spans="1:13" x14ac:dyDescent="0.25">
      <c r="A4" s="10" t="s">
        <v>39</v>
      </c>
      <c r="B4" s="10">
        <v>10</v>
      </c>
      <c r="C4" s="10">
        <v>6</v>
      </c>
      <c r="D4" s="10">
        <v>8</v>
      </c>
      <c r="E4" s="10">
        <v>9</v>
      </c>
      <c r="F4" s="10">
        <v>8</v>
      </c>
      <c r="H4" s="10" t="s">
        <v>39</v>
      </c>
      <c r="I4" s="10">
        <f>SUM(B4,B11,B18,B25,B32)</f>
        <v>36</v>
      </c>
      <c r="J4" s="10">
        <f t="shared" si="0"/>
        <v>16</v>
      </c>
      <c r="K4" s="10">
        <f t="shared" si="0"/>
        <v>31</v>
      </c>
      <c r="L4" s="10">
        <f t="shared" si="0"/>
        <v>31</v>
      </c>
      <c r="M4" s="10">
        <f t="shared" si="0"/>
        <v>20</v>
      </c>
    </row>
    <row r="5" spans="1:13" x14ac:dyDescent="0.25">
      <c r="A5" s="10" t="s">
        <v>41</v>
      </c>
      <c r="B5" s="10">
        <v>8</v>
      </c>
      <c r="C5" s="10">
        <v>12</v>
      </c>
      <c r="D5" s="10">
        <v>10</v>
      </c>
      <c r="E5" s="10">
        <v>9</v>
      </c>
      <c r="F5" s="10">
        <v>10</v>
      </c>
      <c r="H5" s="10" t="s">
        <v>41</v>
      </c>
      <c r="I5" s="10">
        <f>SUM(B5,B12,B19,B26,B33)</f>
        <v>54</v>
      </c>
      <c r="J5" s="10">
        <f t="shared" si="0"/>
        <v>74</v>
      </c>
      <c r="K5" s="10">
        <f t="shared" si="0"/>
        <v>59</v>
      </c>
      <c r="L5" s="10">
        <f t="shared" si="0"/>
        <v>59</v>
      </c>
      <c r="M5" s="10">
        <f t="shared" si="0"/>
        <v>70</v>
      </c>
    </row>
    <row r="6" spans="1:13" x14ac:dyDescent="0.25">
      <c r="A6" s="10" t="s">
        <v>42</v>
      </c>
      <c r="B6" s="10">
        <v>24</v>
      </c>
      <c r="C6" s="10">
        <v>24</v>
      </c>
      <c r="D6" s="10">
        <v>24</v>
      </c>
      <c r="E6" s="10">
        <v>24</v>
      </c>
      <c r="F6" s="10">
        <v>24</v>
      </c>
      <c r="H6" s="10" t="s">
        <v>42</v>
      </c>
      <c r="I6" s="10">
        <f>SUM(I2:I5)</f>
        <v>108</v>
      </c>
      <c r="J6" s="10">
        <f>SUM(J2:J5)</f>
        <v>108</v>
      </c>
      <c r="K6" s="10">
        <f>SUM(K2:K5)</f>
        <v>108</v>
      </c>
      <c r="L6" s="10">
        <f>SUM(L2:L5)</f>
        <v>108</v>
      </c>
      <c r="M6" s="10">
        <f>SUM(M2:M5)</f>
        <v>108</v>
      </c>
    </row>
    <row r="8" spans="1:13" x14ac:dyDescent="0.25">
      <c r="A8" s="10" t="s">
        <v>71</v>
      </c>
      <c r="B8" s="10" t="s">
        <v>9</v>
      </c>
      <c r="C8" s="10" t="s">
        <v>10</v>
      </c>
      <c r="D8" s="10" t="s">
        <v>6</v>
      </c>
      <c r="E8" s="10" t="s">
        <v>7</v>
      </c>
      <c r="F8" s="10" t="s">
        <v>8</v>
      </c>
      <c r="I8" s="10" t="s">
        <v>9</v>
      </c>
      <c r="J8" s="10" t="s">
        <v>10</v>
      </c>
      <c r="K8" s="10" t="s">
        <v>6</v>
      </c>
      <c r="L8" s="10" t="s">
        <v>7</v>
      </c>
      <c r="M8" s="10" t="s">
        <v>8</v>
      </c>
    </row>
    <row r="9" spans="1:13" x14ac:dyDescent="0.25">
      <c r="A9" s="10" t="s">
        <v>35</v>
      </c>
      <c r="B9" s="10">
        <v>4</v>
      </c>
      <c r="C9" s="10">
        <v>4</v>
      </c>
      <c r="D9" s="10">
        <v>4</v>
      </c>
      <c r="E9" s="10">
        <v>4</v>
      </c>
      <c r="F9" s="10">
        <v>4</v>
      </c>
      <c r="H9" s="10" t="s">
        <v>36</v>
      </c>
      <c r="I9" s="10">
        <f>(I2+I5)/I6</f>
        <v>0.64814814814814814</v>
      </c>
      <c r="J9" s="10">
        <f>(J2+J5)/J6</f>
        <v>0.84259259259259256</v>
      </c>
      <c r="K9" s="10">
        <f>(K2+K5)/K6</f>
        <v>0.69444444444444442</v>
      </c>
      <c r="L9" s="10">
        <f>(L2+L5)/L6</f>
        <v>0.70370370370370372</v>
      </c>
      <c r="M9" s="10">
        <f>(M2+M5)/M6</f>
        <v>0.80555555555555558</v>
      </c>
    </row>
    <row r="10" spans="1:13" x14ac:dyDescent="0.25">
      <c r="A10" s="10" t="s">
        <v>37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H10" s="10" t="s">
        <v>38</v>
      </c>
      <c r="I10" s="10">
        <f>I2/(I3+I2)</f>
        <v>0.88888888888888884</v>
      </c>
      <c r="J10" s="10">
        <f>J2/(J3+J2)</f>
        <v>0.94444444444444442</v>
      </c>
      <c r="K10" s="10">
        <f>K2/(K3+K2)</f>
        <v>0.88888888888888884</v>
      </c>
      <c r="L10" s="10">
        <f>L2/(L3+L2)</f>
        <v>0.94444444444444442</v>
      </c>
      <c r="M10" s="10">
        <f>M2/(M3+M2)</f>
        <v>0.94444444444444442</v>
      </c>
    </row>
    <row r="11" spans="1:13" x14ac:dyDescent="0.25">
      <c r="A11" s="10" t="s">
        <v>39</v>
      </c>
      <c r="B11" s="10">
        <v>10</v>
      </c>
      <c r="C11" s="10">
        <v>4</v>
      </c>
      <c r="D11" s="10">
        <v>8</v>
      </c>
      <c r="E11" s="10">
        <v>8</v>
      </c>
      <c r="F11" s="10">
        <v>4</v>
      </c>
      <c r="H11" s="10" t="s">
        <v>40</v>
      </c>
      <c r="I11" s="10">
        <f>I4/(I2+I4)</f>
        <v>0.69230769230769229</v>
      </c>
      <c r="J11" s="10">
        <f>J4/(J2+J4)</f>
        <v>0.48484848484848486</v>
      </c>
      <c r="K11" s="10">
        <f>K4/(K2+K4)</f>
        <v>0.65957446808510634</v>
      </c>
      <c r="L11" s="10">
        <f>L4/(L2+L4)</f>
        <v>0.64583333333333337</v>
      </c>
      <c r="M11" s="10">
        <f>M4/(M2+M4)</f>
        <v>0.54054054054054057</v>
      </c>
    </row>
    <row r="12" spans="1:13" x14ac:dyDescent="0.25">
      <c r="A12" s="10" t="s">
        <v>41</v>
      </c>
      <c r="B12" s="10">
        <v>10</v>
      </c>
      <c r="C12" s="10">
        <v>16</v>
      </c>
      <c r="D12" s="10">
        <v>12</v>
      </c>
      <c r="E12" s="10">
        <v>12</v>
      </c>
      <c r="F12" s="10">
        <v>16</v>
      </c>
    </row>
    <row r="13" spans="1:13" x14ac:dyDescent="0.25">
      <c r="A13" s="10" t="s">
        <v>42</v>
      </c>
      <c r="B13" s="10">
        <v>24</v>
      </c>
      <c r="C13" s="10">
        <v>24</v>
      </c>
      <c r="D13" s="10">
        <v>24</v>
      </c>
      <c r="E13" s="10">
        <v>24</v>
      </c>
      <c r="F13" s="10">
        <v>24</v>
      </c>
    </row>
    <row r="15" spans="1:13" x14ac:dyDescent="0.25">
      <c r="A15" s="10" t="s">
        <v>72</v>
      </c>
      <c r="B15" s="10" t="s">
        <v>9</v>
      </c>
      <c r="C15" s="10" t="s">
        <v>10</v>
      </c>
      <c r="D15" s="10" t="s">
        <v>6</v>
      </c>
      <c r="E15" s="10" t="s">
        <v>7</v>
      </c>
      <c r="F15" s="10" t="s">
        <v>8</v>
      </c>
    </row>
    <row r="16" spans="1:13" x14ac:dyDescent="0.25">
      <c r="A16" s="10" t="s">
        <v>35</v>
      </c>
      <c r="B16" s="10">
        <v>1</v>
      </c>
      <c r="C16" s="10">
        <v>1</v>
      </c>
      <c r="D16" s="10">
        <v>1</v>
      </c>
      <c r="E16" s="10">
        <v>1</v>
      </c>
      <c r="F16" s="10">
        <v>1</v>
      </c>
    </row>
    <row r="17" spans="1:6" x14ac:dyDescent="0.25">
      <c r="A17" s="10" t="s">
        <v>37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39</v>
      </c>
      <c r="B18" s="10">
        <v>8</v>
      </c>
      <c r="C18" s="10">
        <v>3</v>
      </c>
      <c r="D18" s="10">
        <v>7</v>
      </c>
      <c r="E18" s="10">
        <v>6</v>
      </c>
      <c r="F18" s="10">
        <v>3</v>
      </c>
    </row>
    <row r="19" spans="1:6" x14ac:dyDescent="0.25">
      <c r="A19" s="10" t="s">
        <v>41</v>
      </c>
      <c r="B19" s="10">
        <v>15</v>
      </c>
      <c r="C19" s="10">
        <v>20</v>
      </c>
      <c r="D19" s="10">
        <v>16</v>
      </c>
      <c r="E19" s="10">
        <v>17</v>
      </c>
      <c r="F19" s="10">
        <v>20</v>
      </c>
    </row>
    <row r="20" spans="1:6" x14ac:dyDescent="0.25">
      <c r="A20" s="10" t="s">
        <v>42</v>
      </c>
      <c r="B20" s="10">
        <v>24</v>
      </c>
      <c r="C20" s="10">
        <v>24</v>
      </c>
      <c r="D20" s="10">
        <v>24</v>
      </c>
      <c r="E20" s="10">
        <v>24</v>
      </c>
      <c r="F20" s="10">
        <v>24</v>
      </c>
    </row>
    <row r="22" spans="1:6" x14ac:dyDescent="0.25">
      <c r="A22" s="10" t="s">
        <v>73</v>
      </c>
      <c r="B22" s="10" t="s">
        <v>9</v>
      </c>
      <c r="C22" s="10" t="s">
        <v>10</v>
      </c>
      <c r="D22" s="10" t="s">
        <v>6</v>
      </c>
      <c r="E22" s="10" t="s">
        <v>7</v>
      </c>
      <c r="F22" s="10" t="s">
        <v>8</v>
      </c>
    </row>
    <row r="23" spans="1:6" x14ac:dyDescent="0.25">
      <c r="A23" s="10" t="s">
        <v>35</v>
      </c>
      <c r="B23" s="26">
        <v>2</v>
      </c>
      <c r="C23" s="26">
        <v>2</v>
      </c>
      <c r="D23" s="26">
        <v>2</v>
      </c>
      <c r="E23" s="26">
        <v>2</v>
      </c>
      <c r="F23" s="26">
        <v>2</v>
      </c>
    </row>
    <row r="24" spans="1:6" x14ac:dyDescent="0.25">
      <c r="A24" s="10" t="s">
        <v>37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</row>
    <row r="25" spans="1:6" x14ac:dyDescent="0.25">
      <c r="A25" s="10" t="s">
        <v>39</v>
      </c>
      <c r="B25" s="26">
        <v>3</v>
      </c>
      <c r="C25" s="26">
        <v>2</v>
      </c>
      <c r="D25" s="26">
        <v>4</v>
      </c>
      <c r="E25" s="26">
        <v>3</v>
      </c>
      <c r="F25" s="26">
        <v>2</v>
      </c>
    </row>
    <row r="26" spans="1:6" x14ac:dyDescent="0.25">
      <c r="A26" s="10" t="s">
        <v>41</v>
      </c>
      <c r="B26" s="26">
        <v>19</v>
      </c>
      <c r="C26" s="26">
        <v>20</v>
      </c>
      <c r="D26" s="26">
        <v>18</v>
      </c>
      <c r="E26" s="26">
        <v>19</v>
      </c>
      <c r="F26" s="26">
        <v>20</v>
      </c>
    </row>
    <row r="27" spans="1:6" x14ac:dyDescent="0.25">
      <c r="A27" s="10" t="s">
        <v>42</v>
      </c>
      <c r="B27" s="28">
        <v>24</v>
      </c>
      <c r="C27" s="28">
        <v>24</v>
      </c>
      <c r="D27" s="28">
        <v>24</v>
      </c>
      <c r="E27" s="28">
        <v>24</v>
      </c>
      <c r="F27" s="28">
        <v>24</v>
      </c>
    </row>
    <row r="29" spans="1:6" x14ac:dyDescent="0.25">
      <c r="A29" s="10" t="s">
        <v>75</v>
      </c>
      <c r="B29" s="10" t="s">
        <v>9</v>
      </c>
      <c r="C29" s="10" t="s">
        <v>10</v>
      </c>
      <c r="D29" s="10" t="s">
        <v>6</v>
      </c>
      <c r="E29" s="10" t="s">
        <v>7</v>
      </c>
      <c r="F29" s="10" t="s">
        <v>8</v>
      </c>
    </row>
    <row r="30" spans="1:6" x14ac:dyDescent="0.25">
      <c r="A30" s="10" t="s">
        <v>35</v>
      </c>
      <c r="B30" s="26">
        <v>4</v>
      </c>
      <c r="C30" s="10">
        <v>4</v>
      </c>
      <c r="D30" s="10">
        <v>4</v>
      </c>
      <c r="E30" s="10">
        <v>4</v>
      </c>
      <c r="F30" s="10">
        <v>4</v>
      </c>
    </row>
    <row r="31" spans="1:6" x14ac:dyDescent="0.25">
      <c r="A31" s="10" t="s">
        <v>37</v>
      </c>
      <c r="B31" s="10">
        <v>1</v>
      </c>
      <c r="C31" s="10">
        <v>1</v>
      </c>
      <c r="D31" s="10">
        <v>1</v>
      </c>
      <c r="E31" s="10">
        <v>1</v>
      </c>
      <c r="F31" s="10">
        <v>1</v>
      </c>
    </row>
    <row r="32" spans="1:6" x14ac:dyDescent="0.25">
      <c r="A32" s="10" t="s">
        <v>39</v>
      </c>
      <c r="B32" s="10">
        <v>5</v>
      </c>
      <c r="C32" s="10">
        <v>1</v>
      </c>
      <c r="D32" s="10">
        <v>4</v>
      </c>
      <c r="E32" s="10">
        <v>5</v>
      </c>
      <c r="F32" s="10">
        <v>3</v>
      </c>
    </row>
    <row r="33" spans="1:6" x14ac:dyDescent="0.25">
      <c r="A33" s="10" t="s">
        <v>41</v>
      </c>
      <c r="B33" s="10">
        <v>2</v>
      </c>
      <c r="C33" s="10">
        <v>6</v>
      </c>
      <c r="D33" s="10">
        <v>3</v>
      </c>
      <c r="E33" s="10">
        <v>2</v>
      </c>
      <c r="F33" s="10">
        <v>4</v>
      </c>
    </row>
    <row r="34" spans="1:6" x14ac:dyDescent="0.25">
      <c r="A34" s="10" t="s">
        <v>42</v>
      </c>
      <c r="B34" s="10">
        <v>12</v>
      </c>
      <c r="C34" s="10">
        <v>12</v>
      </c>
      <c r="D34" s="10">
        <v>12</v>
      </c>
      <c r="E34" s="10">
        <v>12</v>
      </c>
      <c r="F34" s="10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topLeftCell="A7" zoomScale="60" zoomScaleNormal="60" workbookViewId="0">
      <selection activeCell="O66" sqref="O66"/>
    </sheetView>
  </sheetViews>
  <sheetFormatPr defaultRowHeight="15" x14ac:dyDescent="0.25"/>
  <cols>
    <col min="1" max="1" width="8.7109375" style="10" customWidth="1"/>
    <col min="2" max="4" width="9.140625" style="10"/>
    <col min="5" max="5" width="11" style="10" customWidth="1"/>
    <col min="6" max="6" width="13" style="10" customWidth="1"/>
    <col min="7" max="16384" width="9.140625" style="10"/>
  </cols>
  <sheetData>
    <row r="1" spans="1:20" x14ac:dyDescent="0.25">
      <c r="A1" s="10" t="s">
        <v>0</v>
      </c>
      <c r="D1" s="10" t="s">
        <v>1</v>
      </c>
    </row>
    <row r="2" spans="1:20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" t="s">
        <v>7</v>
      </c>
      <c r="G2" s="10" t="s">
        <v>8</v>
      </c>
      <c r="I2" s="10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0" ht="31.5" x14ac:dyDescent="0.25">
      <c r="A3" s="10">
        <v>1</v>
      </c>
      <c r="B3" s="51">
        <v>0</v>
      </c>
      <c r="C3" s="5"/>
      <c r="D3" s="6"/>
      <c r="E3" s="7"/>
      <c r="F3" s="8"/>
      <c r="G3" s="9"/>
      <c r="I3" s="10" t="s">
        <v>11</v>
      </c>
      <c r="J3" s="2" t="str">
        <f t="shared" ref="J3:J26" si="0">IF(B3=0,"TIDAK","YA")</f>
        <v>TIDAK</v>
      </c>
      <c r="K3" s="11" t="str">
        <f t="shared" ref="K3:O26" si="1">IF(C3&lt;0.09,"TIDAK","YA")</f>
        <v>TIDAK</v>
      </c>
      <c r="L3" s="11" t="str">
        <f t="shared" si="1"/>
        <v>TIDAK</v>
      </c>
      <c r="M3" s="11" t="str">
        <f t="shared" si="1"/>
        <v>TIDAK</v>
      </c>
      <c r="N3" s="11" t="str">
        <f t="shared" si="1"/>
        <v>TIDAK</v>
      </c>
      <c r="O3" s="11" t="str">
        <f t="shared" si="1"/>
        <v>TIDAK</v>
      </c>
      <c r="P3" s="12" t="str">
        <f t="shared" ref="P3:P26" si="2">IF(AND(K3="YA",J3="YA"),"hits",IF(AND(K3="TIDAK",J3="YA"),"misses",IF(AND(K3="YA",J3="TIDAK"),"false alarm","correct negatives")))</f>
        <v>correct negatives</v>
      </c>
      <c r="Q3" s="13" t="str">
        <f t="shared" ref="Q3:Q26" si="3">IF(AND(L3="YA",J3="YA"),"hits",IF(AND(L3="TIDAK",J3="YA"),"misses",IF(AND(L3="YA",J3="TIDAK"),"false alarm","correct negatives")))</f>
        <v>correct negatives</v>
      </c>
      <c r="R3" s="13" t="str">
        <f t="shared" ref="R3:R26" si="4">IF(AND(M3="YA",J3="YA"),"hits",IF(AND(M3="TIDAK",J3="YA"),"misses",IF(AND(M3="YA",J3="TIDAK"),"false alarm","correct negatives")))</f>
        <v>correct negatives</v>
      </c>
      <c r="S3" s="12" t="str">
        <f t="shared" ref="S3:S26" si="5">IF(AND(N3="YA",J3="YA"),"hits",IF(AND(N3="TIDAK",J3="YA"),"misses",IF(AND(N3="YA",J3="TIDAK"),"false alarm","correct negatives")))</f>
        <v>correct negatives</v>
      </c>
      <c r="T3" s="12" t="str">
        <f t="shared" ref="T3:T26" si="6">IF(AND(O3="YA",J3="YA"),"hits",IF(AND(O3="TIDAK",J3="YA"),"misses",IF(AND(O3="YA",J3="TIDAK"),"false alarm","correct negatives")))</f>
        <v>correct negatives</v>
      </c>
    </row>
    <row r="4" spans="1:20" ht="31.5" x14ac:dyDescent="0.25">
      <c r="A4" s="10">
        <v>2</v>
      </c>
      <c r="B4" s="51">
        <v>0</v>
      </c>
      <c r="C4" s="5"/>
      <c r="D4" s="6"/>
      <c r="E4" s="7"/>
      <c r="F4" s="8"/>
      <c r="G4" s="9"/>
      <c r="I4" s="10" t="s">
        <v>12</v>
      </c>
      <c r="J4" s="2" t="str">
        <f t="shared" si="0"/>
        <v>TIDAK</v>
      </c>
      <c r="K4" s="11" t="str">
        <f t="shared" si="1"/>
        <v>TIDAK</v>
      </c>
      <c r="L4" s="11" t="str">
        <f t="shared" si="1"/>
        <v>TIDAK</v>
      </c>
      <c r="M4" s="11" t="str">
        <f t="shared" si="1"/>
        <v>TIDAK</v>
      </c>
      <c r="N4" s="11" t="str">
        <f t="shared" si="1"/>
        <v>TIDAK</v>
      </c>
      <c r="O4" s="11" t="str">
        <f t="shared" si="1"/>
        <v>TIDAK</v>
      </c>
      <c r="P4" s="12" t="str">
        <f t="shared" si="2"/>
        <v>correct negatives</v>
      </c>
      <c r="Q4" s="13" t="str">
        <f t="shared" si="3"/>
        <v>correct negatives</v>
      </c>
      <c r="R4" s="13" t="str">
        <f t="shared" si="4"/>
        <v>correct negatives</v>
      </c>
      <c r="S4" s="12" t="str">
        <f t="shared" si="5"/>
        <v>correct negatives</v>
      </c>
      <c r="T4" s="12" t="str">
        <f t="shared" si="6"/>
        <v>correct negatives</v>
      </c>
    </row>
    <row r="5" spans="1:20" ht="31.5" x14ac:dyDescent="0.25">
      <c r="A5" s="10">
        <v>3</v>
      </c>
      <c r="B5" s="51">
        <v>0</v>
      </c>
      <c r="C5" s="5"/>
      <c r="D5" s="6"/>
      <c r="E5" s="7"/>
      <c r="F5" s="8"/>
      <c r="G5" s="9"/>
      <c r="I5" s="10" t="s">
        <v>13</v>
      </c>
      <c r="J5" s="2" t="str">
        <f t="shared" si="0"/>
        <v>TIDAK</v>
      </c>
      <c r="K5" s="11" t="str">
        <f t="shared" si="1"/>
        <v>TIDAK</v>
      </c>
      <c r="L5" s="11" t="str">
        <f t="shared" si="1"/>
        <v>TIDAK</v>
      </c>
      <c r="M5" s="11" t="str">
        <f t="shared" si="1"/>
        <v>TIDAK</v>
      </c>
      <c r="N5" s="11" t="str">
        <f t="shared" si="1"/>
        <v>TIDAK</v>
      </c>
      <c r="O5" s="11" t="str">
        <f t="shared" si="1"/>
        <v>TIDAK</v>
      </c>
      <c r="P5" s="12" t="str">
        <f t="shared" si="2"/>
        <v>correct negatives</v>
      </c>
      <c r="Q5" s="13" t="str">
        <f t="shared" si="3"/>
        <v>correct negatives</v>
      </c>
      <c r="R5" s="13" t="str">
        <f t="shared" si="4"/>
        <v>correct negatives</v>
      </c>
      <c r="S5" s="12" t="str">
        <f t="shared" si="5"/>
        <v>correct negatives</v>
      </c>
      <c r="T5" s="12" t="str">
        <f t="shared" si="6"/>
        <v>correct negatives</v>
      </c>
    </row>
    <row r="6" spans="1:20" ht="31.5" x14ac:dyDescent="0.25">
      <c r="A6" s="10">
        <v>4</v>
      </c>
      <c r="B6" s="51">
        <v>0</v>
      </c>
      <c r="C6" s="14"/>
      <c r="D6" s="6"/>
      <c r="E6" s="7"/>
      <c r="F6" s="8"/>
      <c r="G6" s="9"/>
      <c r="I6" s="10" t="s">
        <v>14</v>
      </c>
      <c r="J6" s="2" t="str">
        <f t="shared" si="0"/>
        <v>TIDAK</v>
      </c>
      <c r="K6" s="11" t="str">
        <f t="shared" si="1"/>
        <v>TIDAK</v>
      </c>
      <c r="L6" s="11" t="str">
        <f t="shared" si="1"/>
        <v>TIDAK</v>
      </c>
      <c r="M6" s="11" t="str">
        <f t="shared" si="1"/>
        <v>TIDAK</v>
      </c>
      <c r="N6" s="11" t="str">
        <f t="shared" si="1"/>
        <v>TIDAK</v>
      </c>
      <c r="O6" s="11" t="str">
        <f t="shared" si="1"/>
        <v>TIDAK</v>
      </c>
      <c r="P6" s="12" t="str">
        <f t="shared" si="2"/>
        <v>correct negatives</v>
      </c>
      <c r="Q6" s="13" t="str">
        <f t="shared" si="3"/>
        <v>correct negatives</v>
      </c>
      <c r="R6" s="13" t="str">
        <f t="shared" si="4"/>
        <v>correct negatives</v>
      </c>
      <c r="S6" s="12" t="str">
        <f t="shared" si="5"/>
        <v>correct negatives</v>
      </c>
      <c r="T6" s="12" t="str">
        <f t="shared" si="6"/>
        <v>correct negatives</v>
      </c>
    </row>
    <row r="7" spans="1:20" ht="31.5" x14ac:dyDescent="0.25">
      <c r="A7" s="10">
        <v>5</v>
      </c>
      <c r="B7" s="51">
        <v>0</v>
      </c>
      <c r="C7" s="15"/>
      <c r="D7" s="6"/>
      <c r="E7" s="7"/>
      <c r="F7" s="8"/>
      <c r="G7" s="9"/>
      <c r="I7" s="10" t="s">
        <v>15</v>
      </c>
      <c r="J7" s="2" t="str">
        <f t="shared" si="0"/>
        <v>TIDAK</v>
      </c>
      <c r="K7" s="11" t="str">
        <f t="shared" si="1"/>
        <v>TIDAK</v>
      </c>
      <c r="L7" s="11" t="str">
        <f t="shared" si="1"/>
        <v>TIDAK</v>
      </c>
      <c r="M7" s="11" t="str">
        <f t="shared" si="1"/>
        <v>TIDAK</v>
      </c>
      <c r="N7" s="11" t="str">
        <f t="shared" si="1"/>
        <v>TIDAK</v>
      </c>
      <c r="O7" s="11" t="str">
        <f t="shared" si="1"/>
        <v>TIDAK</v>
      </c>
      <c r="P7" s="12" t="str">
        <f t="shared" si="2"/>
        <v>correct negatives</v>
      </c>
      <c r="Q7" s="13" t="str">
        <f t="shared" si="3"/>
        <v>correct negatives</v>
      </c>
      <c r="R7" s="13" t="str">
        <f t="shared" si="4"/>
        <v>correct negatives</v>
      </c>
      <c r="S7" s="12" t="str">
        <f t="shared" si="5"/>
        <v>correct negatives</v>
      </c>
      <c r="T7" s="12" t="str">
        <f t="shared" si="6"/>
        <v>correct negatives</v>
      </c>
    </row>
    <row r="8" spans="1:20" ht="31.5" x14ac:dyDescent="0.25">
      <c r="A8" s="10">
        <v>6</v>
      </c>
      <c r="B8" s="51">
        <v>0</v>
      </c>
      <c r="C8" s="5">
        <v>9.2999999999999999E-2</v>
      </c>
      <c r="D8" s="6"/>
      <c r="E8" s="7"/>
      <c r="F8" s="8"/>
      <c r="G8" s="9"/>
      <c r="I8" s="10" t="s">
        <v>16</v>
      </c>
      <c r="J8" s="2" t="str">
        <f t="shared" si="0"/>
        <v>TIDAK</v>
      </c>
      <c r="K8" s="11" t="str">
        <f t="shared" si="1"/>
        <v>YA</v>
      </c>
      <c r="L8" s="11" t="str">
        <f t="shared" si="1"/>
        <v>TIDAK</v>
      </c>
      <c r="M8" s="11" t="str">
        <f t="shared" si="1"/>
        <v>TIDAK</v>
      </c>
      <c r="N8" s="11" t="str">
        <f t="shared" si="1"/>
        <v>TIDAK</v>
      </c>
      <c r="O8" s="11" t="str">
        <f t="shared" si="1"/>
        <v>TIDAK</v>
      </c>
      <c r="P8" s="12" t="str">
        <f t="shared" si="2"/>
        <v>false alarm</v>
      </c>
      <c r="Q8" s="13" t="str">
        <f t="shared" si="3"/>
        <v>correct negatives</v>
      </c>
      <c r="R8" s="13" t="str">
        <f t="shared" si="4"/>
        <v>correct negatives</v>
      </c>
      <c r="S8" s="12" t="str">
        <f t="shared" si="5"/>
        <v>correct negatives</v>
      </c>
      <c r="T8" s="12" t="str">
        <f t="shared" si="6"/>
        <v>correct negatives</v>
      </c>
    </row>
    <row r="9" spans="1:20" ht="31.5" x14ac:dyDescent="0.25">
      <c r="A9" s="10">
        <v>7</v>
      </c>
      <c r="B9" s="51">
        <v>0</v>
      </c>
      <c r="C9" s="5">
        <v>0.1</v>
      </c>
      <c r="D9" s="6"/>
      <c r="E9" s="7">
        <v>0.4</v>
      </c>
      <c r="F9" s="8"/>
      <c r="G9" s="9"/>
      <c r="I9" s="10" t="s">
        <v>17</v>
      </c>
      <c r="J9" s="2" t="str">
        <f t="shared" si="0"/>
        <v>TIDAK</v>
      </c>
      <c r="K9" s="11" t="str">
        <f t="shared" si="1"/>
        <v>YA</v>
      </c>
      <c r="L9" s="11" t="str">
        <f t="shared" si="1"/>
        <v>TIDAK</v>
      </c>
      <c r="M9" s="11" t="str">
        <f t="shared" si="1"/>
        <v>YA</v>
      </c>
      <c r="N9" s="11" t="str">
        <f t="shared" si="1"/>
        <v>TIDAK</v>
      </c>
      <c r="O9" s="11" t="str">
        <f t="shared" si="1"/>
        <v>TIDAK</v>
      </c>
      <c r="P9" s="12" t="str">
        <f t="shared" si="2"/>
        <v>false alarm</v>
      </c>
      <c r="Q9" s="13" t="str">
        <f t="shared" si="3"/>
        <v>correct negatives</v>
      </c>
      <c r="R9" s="13" t="str">
        <f t="shared" si="4"/>
        <v>false alarm</v>
      </c>
      <c r="S9" s="12" t="str">
        <f t="shared" si="5"/>
        <v>correct negatives</v>
      </c>
      <c r="T9" s="12" t="str">
        <f t="shared" si="6"/>
        <v>correct negatives</v>
      </c>
    </row>
    <row r="10" spans="1:20" ht="31.5" x14ac:dyDescent="0.25">
      <c r="A10" s="10">
        <v>8</v>
      </c>
      <c r="B10" s="51">
        <v>0</v>
      </c>
      <c r="C10" s="5">
        <v>0.2</v>
      </c>
      <c r="D10" s="6">
        <v>0.1</v>
      </c>
      <c r="E10" s="7">
        <v>0.1</v>
      </c>
      <c r="F10" s="8">
        <v>0.95</v>
      </c>
      <c r="G10" s="6">
        <v>0.1</v>
      </c>
      <c r="I10" s="10" t="s">
        <v>18</v>
      </c>
      <c r="J10" s="2" t="str">
        <f t="shared" si="0"/>
        <v>TIDAK</v>
      </c>
      <c r="K10" s="11" t="str">
        <f t="shared" si="1"/>
        <v>YA</v>
      </c>
      <c r="L10" s="11" t="str">
        <f t="shared" si="1"/>
        <v>YA</v>
      </c>
      <c r="M10" s="11" t="str">
        <f t="shared" si="1"/>
        <v>YA</v>
      </c>
      <c r="N10" s="11" t="str">
        <f t="shared" si="1"/>
        <v>YA</v>
      </c>
      <c r="O10" s="11" t="str">
        <f t="shared" si="1"/>
        <v>YA</v>
      </c>
      <c r="P10" s="12" t="str">
        <f t="shared" si="2"/>
        <v>false alarm</v>
      </c>
      <c r="Q10" s="13" t="str">
        <f t="shared" si="3"/>
        <v>false alarm</v>
      </c>
      <c r="R10" s="13" t="str">
        <f t="shared" si="4"/>
        <v>false alarm</v>
      </c>
      <c r="S10" s="12" t="str">
        <f t="shared" si="5"/>
        <v>false alarm</v>
      </c>
      <c r="T10" s="12" t="str">
        <f t="shared" si="6"/>
        <v>false alarm</v>
      </c>
    </row>
    <row r="11" spans="1:20" ht="15.75" x14ac:dyDescent="0.25">
      <c r="A11" s="10">
        <v>9</v>
      </c>
      <c r="B11" s="50">
        <v>20</v>
      </c>
      <c r="C11" s="5">
        <v>1.2</v>
      </c>
      <c r="D11" s="6">
        <v>4.2</v>
      </c>
      <c r="E11" s="16">
        <v>1.3</v>
      </c>
      <c r="F11" s="8">
        <v>0.98</v>
      </c>
      <c r="G11" s="6">
        <v>2</v>
      </c>
      <c r="I11" s="10" t="s">
        <v>19</v>
      </c>
      <c r="J11" s="2" t="str">
        <f t="shared" si="0"/>
        <v>YA</v>
      </c>
      <c r="K11" s="11" t="str">
        <f t="shared" si="1"/>
        <v>YA</v>
      </c>
      <c r="L11" s="11" t="str">
        <f t="shared" si="1"/>
        <v>YA</v>
      </c>
      <c r="M11" s="11" t="str">
        <f t="shared" si="1"/>
        <v>YA</v>
      </c>
      <c r="N11" s="11" t="str">
        <f t="shared" si="1"/>
        <v>YA</v>
      </c>
      <c r="O11" s="11" t="str">
        <f t="shared" si="1"/>
        <v>YA</v>
      </c>
      <c r="P11" s="12" t="str">
        <f t="shared" si="2"/>
        <v>hits</v>
      </c>
      <c r="Q11" s="13" t="str">
        <f t="shared" si="3"/>
        <v>hits</v>
      </c>
      <c r="R11" s="13" t="str">
        <f t="shared" si="4"/>
        <v>hits</v>
      </c>
      <c r="S11" s="12" t="str">
        <f t="shared" si="5"/>
        <v>hits</v>
      </c>
      <c r="T11" s="12" t="str">
        <f t="shared" si="6"/>
        <v>hits</v>
      </c>
    </row>
    <row r="12" spans="1:20" ht="15.75" x14ac:dyDescent="0.25">
      <c r="A12" s="10">
        <v>10</v>
      </c>
      <c r="B12" s="50">
        <v>25.4</v>
      </c>
      <c r="C12" s="5">
        <v>1.4</v>
      </c>
      <c r="D12" s="6">
        <v>7</v>
      </c>
      <c r="E12" s="7">
        <v>1.5</v>
      </c>
      <c r="F12" s="8">
        <v>3</v>
      </c>
      <c r="G12" s="6">
        <v>2</v>
      </c>
      <c r="I12" s="10" t="s">
        <v>20</v>
      </c>
      <c r="J12" s="2" t="str">
        <f t="shared" si="0"/>
        <v>YA</v>
      </c>
      <c r="K12" s="11" t="str">
        <f t="shared" si="1"/>
        <v>YA</v>
      </c>
      <c r="L12" s="11" t="str">
        <f t="shared" si="1"/>
        <v>YA</v>
      </c>
      <c r="M12" s="11" t="str">
        <f t="shared" si="1"/>
        <v>YA</v>
      </c>
      <c r="N12" s="11" t="str">
        <f t="shared" si="1"/>
        <v>YA</v>
      </c>
      <c r="O12" s="11" t="str">
        <f t="shared" si="1"/>
        <v>YA</v>
      </c>
      <c r="P12" s="12" t="str">
        <f t="shared" si="2"/>
        <v>hits</v>
      </c>
      <c r="Q12" s="13" t="str">
        <f t="shared" si="3"/>
        <v>hits</v>
      </c>
      <c r="R12" s="13" t="str">
        <f t="shared" si="4"/>
        <v>hits</v>
      </c>
      <c r="S12" s="12" t="str">
        <f t="shared" si="5"/>
        <v>hits</v>
      </c>
      <c r="T12" s="12" t="str">
        <f t="shared" si="6"/>
        <v>hits</v>
      </c>
    </row>
    <row r="13" spans="1:20" ht="15.75" x14ac:dyDescent="0.25">
      <c r="A13" s="10">
        <v>11</v>
      </c>
      <c r="B13" s="50">
        <v>1.8</v>
      </c>
      <c r="C13" s="5">
        <v>0.3</v>
      </c>
      <c r="D13" s="6">
        <v>2.2999999999999998</v>
      </c>
      <c r="E13" s="7">
        <v>0.2</v>
      </c>
      <c r="F13" s="8">
        <v>2</v>
      </c>
      <c r="G13" s="6">
        <v>0.3</v>
      </c>
      <c r="I13" s="10" t="s">
        <v>21</v>
      </c>
      <c r="J13" s="2" t="str">
        <f t="shared" si="0"/>
        <v>YA</v>
      </c>
      <c r="K13" s="11" t="str">
        <f t="shared" si="1"/>
        <v>YA</v>
      </c>
      <c r="L13" s="11" t="str">
        <f t="shared" si="1"/>
        <v>YA</v>
      </c>
      <c r="M13" s="11" t="str">
        <f t="shared" si="1"/>
        <v>YA</v>
      </c>
      <c r="N13" s="11" t="str">
        <f t="shared" si="1"/>
        <v>YA</v>
      </c>
      <c r="O13" s="11" t="str">
        <f t="shared" si="1"/>
        <v>YA</v>
      </c>
      <c r="P13" s="12" t="str">
        <f t="shared" si="2"/>
        <v>hits</v>
      </c>
      <c r="Q13" s="13" t="str">
        <f t="shared" si="3"/>
        <v>hits</v>
      </c>
      <c r="R13" s="13" t="str">
        <f t="shared" si="4"/>
        <v>hits</v>
      </c>
      <c r="S13" s="12" t="str">
        <f t="shared" si="5"/>
        <v>hits</v>
      </c>
      <c r="T13" s="12" t="str">
        <f t="shared" si="6"/>
        <v>hits</v>
      </c>
    </row>
    <row r="14" spans="1:20" ht="31.5" x14ac:dyDescent="0.25">
      <c r="A14" s="10">
        <v>12</v>
      </c>
      <c r="B14" s="51">
        <v>0</v>
      </c>
      <c r="C14" s="5">
        <v>0.2</v>
      </c>
      <c r="D14" s="6">
        <v>2.1</v>
      </c>
      <c r="E14" s="7">
        <v>0.1</v>
      </c>
      <c r="F14" s="17">
        <v>3</v>
      </c>
      <c r="G14" s="6">
        <v>0.1</v>
      </c>
      <c r="I14" s="10" t="s">
        <v>22</v>
      </c>
      <c r="J14" s="2" t="str">
        <f t="shared" si="0"/>
        <v>TIDAK</v>
      </c>
      <c r="K14" s="11" t="str">
        <f t="shared" si="1"/>
        <v>YA</v>
      </c>
      <c r="L14" s="11" t="str">
        <f t="shared" si="1"/>
        <v>YA</v>
      </c>
      <c r="M14" s="11" t="str">
        <f t="shared" si="1"/>
        <v>YA</v>
      </c>
      <c r="N14" s="11" t="str">
        <f t="shared" si="1"/>
        <v>YA</v>
      </c>
      <c r="O14" s="11" t="str">
        <f t="shared" si="1"/>
        <v>YA</v>
      </c>
      <c r="P14" s="12" t="str">
        <f t="shared" si="2"/>
        <v>false alarm</v>
      </c>
      <c r="Q14" s="13" t="str">
        <f t="shared" si="3"/>
        <v>false alarm</v>
      </c>
      <c r="R14" s="13" t="str">
        <f t="shared" si="4"/>
        <v>false alarm</v>
      </c>
      <c r="S14" s="12" t="str">
        <f t="shared" si="5"/>
        <v>false alarm</v>
      </c>
      <c r="T14" s="12" t="str">
        <f t="shared" si="6"/>
        <v>false alarm</v>
      </c>
    </row>
    <row r="15" spans="1:20" ht="31.5" x14ac:dyDescent="0.25">
      <c r="A15" s="10">
        <v>13</v>
      </c>
      <c r="B15" s="51">
        <v>0</v>
      </c>
      <c r="C15" s="5">
        <v>0.1</v>
      </c>
      <c r="D15" s="6">
        <v>0.2</v>
      </c>
      <c r="E15" s="7">
        <v>0.1</v>
      </c>
      <c r="F15" s="17">
        <v>1.9</v>
      </c>
      <c r="G15" s="6">
        <v>0.1</v>
      </c>
      <c r="I15" s="10" t="s">
        <v>23</v>
      </c>
      <c r="J15" s="2" t="str">
        <f t="shared" si="0"/>
        <v>TIDAK</v>
      </c>
      <c r="K15" s="11" t="str">
        <f t="shared" si="1"/>
        <v>YA</v>
      </c>
      <c r="L15" s="11" t="str">
        <f t="shared" si="1"/>
        <v>YA</v>
      </c>
      <c r="M15" s="11" t="str">
        <f t="shared" si="1"/>
        <v>YA</v>
      </c>
      <c r="N15" s="11" t="str">
        <f t="shared" si="1"/>
        <v>YA</v>
      </c>
      <c r="O15" s="11" t="str">
        <f t="shared" si="1"/>
        <v>YA</v>
      </c>
      <c r="P15" s="12" t="str">
        <f t="shared" si="2"/>
        <v>false alarm</v>
      </c>
      <c r="Q15" s="13" t="str">
        <f t="shared" si="3"/>
        <v>false alarm</v>
      </c>
      <c r="R15" s="13" t="str">
        <f t="shared" si="4"/>
        <v>false alarm</v>
      </c>
      <c r="S15" s="12" t="str">
        <f t="shared" si="5"/>
        <v>false alarm</v>
      </c>
      <c r="T15" s="12" t="str">
        <f t="shared" si="6"/>
        <v>false alarm</v>
      </c>
    </row>
    <row r="16" spans="1:20" ht="31.5" x14ac:dyDescent="0.25">
      <c r="A16" s="10">
        <v>14</v>
      </c>
      <c r="B16" s="51">
        <v>0</v>
      </c>
      <c r="C16" s="5">
        <v>9.7000000000000003E-2</v>
      </c>
      <c r="D16" s="6"/>
      <c r="E16" s="7">
        <v>0.1</v>
      </c>
      <c r="F16" s="17">
        <v>9.0999999999999998E-2</v>
      </c>
      <c r="G16" s="9"/>
      <c r="I16" s="10" t="s">
        <v>24</v>
      </c>
      <c r="J16" s="2" t="str">
        <f t="shared" si="0"/>
        <v>TIDAK</v>
      </c>
      <c r="K16" s="11" t="str">
        <f t="shared" si="1"/>
        <v>YA</v>
      </c>
      <c r="L16" s="11" t="str">
        <f t="shared" si="1"/>
        <v>TIDAK</v>
      </c>
      <c r="M16" s="11" t="str">
        <f t="shared" si="1"/>
        <v>YA</v>
      </c>
      <c r="N16" s="11" t="str">
        <f t="shared" si="1"/>
        <v>YA</v>
      </c>
      <c r="O16" s="11" t="str">
        <f t="shared" si="1"/>
        <v>TIDAK</v>
      </c>
      <c r="P16" s="12" t="str">
        <f t="shared" si="2"/>
        <v>false alarm</v>
      </c>
      <c r="Q16" s="13" t="str">
        <f t="shared" si="3"/>
        <v>correct negatives</v>
      </c>
      <c r="R16" s="13" t="str">
        <f t="shared" si="4"/>
        <v>false alarm</v>
      </c>
      <c r="S16" s="12" t="str">
        <f t="shared" si="5"/>
        <v>false alarm</v>
      </c>
      <c r="T16" s="12" t="str">
        <f t="shared" si="6"/>
        <v>correct negatives</v>
      </c>
    </row>
    <row r="17" spans="1:21" ht="31.5" x14ac:dyDescent="0.25">
      <c r="A17" s="10">
        <v>15</v>
      </c>
      <c r="B17" s="51">
        <v>0</v>
      </c>
      <c r="C17" s="5"/>
      <c r="D17" s="18"/>
      <c r="E17" s="7"/>
      <c r="F17" s="8"/>
      <c r="G17" s="9"/>
      <c r="I17" s="10" t="s">
        <v>25</v>
      </c>
      <c r="J17" s="2" t="str">
        <f t="shared" si="0"/>
        <v>TIDAK</v>
      </c>
      <c r="K17" s="11" t="str">
        <f t="shared" si="1"/>
        <v>TIDAK</v>
      </c>
      <c r="L17" s="11" t="str">
        <f t="shared" si="1"/>
        <v>TIDAK</v>
      </c>
      <c r="M17" s="11" t="str">
        <f t="shared" si="1"/>
        <v>TIDAK</v>
      </c>
      <c r="N17" s="11" t="str">
        <f t="shared" si="1"/>
        <v>TIDAK</v>
      </c>
      <c r="O17" s="11" t="str">
        <f t="shared" si="1"/>
        <v>TIDAK</v>
      </c>
      <c r="P17" s="12" t="str">
        <f t="shared" si="2"/>
        <v>correct negatives</v>
      </c>
      <c r="Q17" s="13" t="str">
        <f t="shared" si="3"/>
        <v>correct negatives</v>
      </c>
      <c r="R17" s="13" t="str">
        <f t="shared" si="4"/>
        <v>correct negatives</v>
      </c>
      <c r="S17" s="12" t="str">
        <f t="shared" si="5"/>
        <v>correct negatives</v>
      </c>
      <c r="T17" s="12" t="str">
        <f t="shared" si="6"/>
        <v>correct negatives</v>
      </c>
    </row>
    <row r="18" spans="1:21" ht="31.5" x14ac:dyDescent="0.25">
      <c r="A18" s="10">
        <v>16</v>
      </c>
      <c r="B18" s="51">
        <v>0</v>
      </c>
      <c r="C18" s="5"/>
      <c r="D18" s="18"/>
      <c r="E18" s="7"/>
      <c r="F18" s="8"/>
      <c r="G18" s="19"/>
      <c r="I18" s="10" t="s">
        <v>26</v>
      </c>
      <c r="J18" s="2" t="str">
        <f t="shared" si="0"/>
        <v>TIDAK</v>
      </c>
      <c r="K18" s="11" t="str">
        <f t="shared" si="1"/>
        <v>TIDAK</v>
      </c>
      <c r="L18" s="11" t="str">
        <f t="shared" si="1"/>
        <v>TIDAK</v>
      </c>
      <c r="M18" s="11" t="str">
        <f t="shared" si="1"/>
        <v>TIDAK</v>
      </c>
      <c r="N18" s="11" t="str">
        <f t="shared" si="1"/>
        <v>TIDAK</v>
      </c>
      <c r="O18" s="11" t="str">
        <f t="shared" si="1"/>
        <v>TIDAK</v>
      </c>
      <c r="P18" s="12" t="str">
        <f t="shared" si="2"/>
        <v>correct negatives</v>
      </c>
      <c r="Q18" s="13" t="str">
        <f t="shared" si="3"/>
        <v>correct negatives</v>
      </c>
      <c r="R18" s="13" t="str">
        <f t="shared" si="4"/>
        <v>correct negatives</v>
      </c>
      <c r="S18" s="12" t="str">
        <f t="shared" si="5"/>
        <v>correct negatives</v>
      </c>
      <c r="T18" s="12" t="str">
        <f t="shared" si="6"/>
        <v>correct negatives</v>
      </c>
    </row>
    <row r="19" spans="1:21" ht="31.5" x14ac:dyDescent="0.25">
      <c r="A19" s="10">
        <v>17</v>
      </c>
      <c r="B19" s="51">
        <v>0</v>
      </c>
      <c r="C19" s="5"/>
      <c r="D19" s="18"/>
      <c r="E19" s="16"/>
      <c r="F19" s="8"/>
      <c r="G19" s="9"/>
      <c r="I19" s="10" t="s">
        <v>27</v>
      </c>
      <c r="J19" s="2" t="str">
        <f t="shared" si="0"/>
        <v>TIDAK</v>
      </c>
      <c r="K19" s="11" t="str">
        <f t="shared" si="1"/>
        <v>TIDAK</v>
      </c>
      <c r="L19" s="11" t="str">
        <f t="shared" si="1"/>
        <v>TIDAK</v>
      </c>
      <c r="M19" s="11" t="str">
        <f t="shared" si="1"/>
        <v>TIDAK</v>
      </c>
      <c r="N19" s="11" t="str">
        <f t="shared" si="1"/>
        <v>TIDAK</v>
      </c>
      <c r="O19" s="11" t="str">
        <f t="shared" si="1"/>
        <v>TIDAK</v>
      </c>
      <c r="P19" s="12" t="str">
        <f t="shared" si="2"/>
        <v>correct negatives</v>
      </c>
      <c r="Q19" s="13" t="str">
        <f t="shared" si="3"/>
        <v>correct negatives</v>
      </c>
      <c r="R19" s="13" t="str">
        <f t="shared" si="4"/>
        <v>correct negatives</v>
      </c>
      <c r="S19" s="12" t="str">
        <f t="shared" si="5"/>
        <v>correct negatives</v>
      </c>
      <c r="T19" s="12" t="str">
        <f t="shared" si="6"/>
        <v>correct negatives</v>
      </c>
    </row>
    <row r="20" spans="1:21" ht="31.5" x14ac:dyDescent="0.25">
      <c r="A20" s="10">
        <v>18</v>
      </c>
      <c r="B20" s="51">
        <v>0</v>
      </c>
      <c r="C20" s="5"/>
      <c r="D20" s="6"/>
      <c r="E20" s="16"/>
      <c r="F20" s="8"/>
      <c r="G20" s="9"/>
      <c r="I20" s="10" t="s">
        <v>28</v>
      </c>
      <c r="J20" s="2" t="str">
        <f t="shared" si="0"/>
        <v>TIDAK</v>
      </c>
      <c r="K20" s="11" t="str">
        <f t="shared" si="1"/>
        <v>TIDAK</v>
      </c>
      <c r="L20" s="11" t="str">
        <f t="shared" si="1"/>
        <v>TIDAK</v>
      </c>
      <c r="M20" s="11" t="str">
        <f t="shared" si="1"/>
        <v>TIDAK</v>
      </c>
      <c r="N20" s="11" t="str">
        <f t="shared" si="1"/>
        <v>TIDAK</v>
      </c>
      <c r="O20" s="11" t="str">
        <f t="shared" si="1"/>
        <v>TIDAK</v>
      </c>
      <c r="P20" s="12" t="str">
        <f t="shared" si="2"/>
        <v>correct negatives</v>
      </c>
      <c r="Q20" s="13" t="str">
        <f t="shared" si="3"/>
        <v>correct negatives</v>
      </c>
      <c r="R20" s="13" t="str">
        <f t="shared" si="4"/>
        <v>correct negatives</v>
      </c>
      <c r="S20" s="12" t="str">
        <f t="shared" si="5"/>
        <v>correct negatives</v>
      </c>
      <c r="T20" s="12" t="str">
        <f t="shared" si="6"/>
        <v>correct negatives</v>
      </c>
    </row>
    <row r="21" spans="1:21" ht="31.5" x14ac:dyDescent="0.25">
      <c r="A21" s="10">
        <v>19</v>
      </c>
      <c r="B21" s="51">
        <v>0</v>
      </c>
      <c r="C21" s="5"/>
      <c r="D21" s="6"/>
      <c r="E21" s="7"/>
      <c r="F21" s="8"/>
      <c r="G21" s="9"/>
      <c r="I21" s="10" t="s">
        <v>29</v>
      </c>
      <c r="J21" s="2" t="str">
        <f t="shared" si="0"/>
        <v>TIDAK</v>
      </c>
      <c r="K21" s="11" t="str">
        <f t="shared" si="1"/>
        <v>TIDAK</v>
      </c>
      <c r="L21" s="11" t="str">
        <f t="shared" si="1"/>
        <v>TIDAK</v>
      </c>
      <c r="M21" s="11" t="str">
        <f t="shared" si="1"/>
        <v>TIDAK</v>
      </c>
      <c r="N21" s="11" t="str">
        <f t="shared" si="1"/>
        <v>TIDAK</v>
      </c>
      <c r="O21" s="11" t="str">
        <f t="shared" si="1"/>
        <v>TIDAK</v>
      </c>
      <c r="P21" s="12" t="str">
        <f t="shared" si="2"/>
        <v>correct negatives</v>
      </c>
      <c r="Q21" s="13" t="str">
        <f t="shared" si="3"/>
        <v>correct negatives</v>
      </c>
      <c r="R21" s="13" t="str">
        <f t="shared" si="4"/>
        <v>correct negatives</v>
      </c>
      <c r="S21" s="12" t="str">
        <f t="shared" si="5"/>
        <v>correct negatives</v>
      </c>
      <c r="T21" s="12" t="str">
        <f t="shared" si="6"/>
        <v>correct negatives</v>
      </c>
    </row>
    <row r="22" spans="1:21" ht="31.5" x14ac:dyDescent="0.25">
      <c r="A22" s="10">
        <v>20</v>
      </c>
      <c r="B22" s="51">
        <v>0</v>
      </c>
      <c r="C22" s="5"/>
      <c r="D22" s="6"/>
      <c r="E22" s="7"/>
      <c r="F22" s="8"/>
      <c r="G22" s="9"/>
      <c r="I22" s="10" t="s">
        <v>30</v>
      </c>
      <c r="J22" s="2" t="str">
        <f t="shared" si="0"/>
        <v>TIDAK</v>
      </c>
      <c r="K22" s="11" t="str">
        <f t="shared" si="1"/>
        <v>TIDAK</v>
      </c>
      <c r="L22" s="11" t="str">
        <f t="shared" si="1"/>
        <v>TIDAK</v>
      </c>
      <c r="M22" s="11" t="str">
        <f t="shared" si="1"/>
        <v>TIDAK</v>
      </c>
      <c r="N22" s="11" t="str">
        <f t="shared" si="1"/>
        <v>TIDAK</v>
      </c>
      <c r="O22" s="11" t="str">
        <f t="shared" si="1"/>
        <v>TIDAK</v>
      </c>
      <c r="P22" s="12" t="str">
        <f t="shared" si="2"/>
        <v>correct negatives</v>
      </c>
      <c r="Q22" s="13" t="str">
        <f t="shared" si="3"/>
        <v>correct negatives</v>
      </c>
      <c r="R22" s="13" t="str">
        <f t="shared" si="4"/>
        <v>correct negatives</v>
      </c>
      <c r="S22" s="12" t="str">
        <f t="shared" si="5"/>
        <v>correct negatives</v>
      </c>
      <c r="T22" s="12" t="str">
        <f t="shared" si="6"/>
        <v>correct negatives</v>
      </c>
    </row>
    <row r="23" spans="1:21" ht="31.5" x14ac:dyDescent="0.25">
      <c r="A23" s="10">
        <v>21</v>
      </c>
      <c r="B23" s="51">
        <v>0</v>
      </c>
      <c r="C23" s="14"/>
      <c r="D23" s="6"/>
      <c r="E23" s="7"/>
      <c r="F23" s="8"/>
      <c r="G23" s="9"/>
      <c r="I23" s="10" t="s">
        <v>31</v>
      </c>
      <c r="J23" s="2" t="str">
        <f t="shared" si="0"/>
        <v>TIDAK</v>
      </c>
      <c r="K23" s="11" t="str">
        <f t="shared" si="1"/>
        <v>TIDAK</v>
      </c>
      <c r="L23" s="11" t="str">
        <f t="shared" si="1"/>
        <v>TIDAK</v>
      </c>
      <c r="M23" s="11" t="str">
        <f t="shared" si="1"/>
        <v>TIDAK</v>
      </c>
      <c r="N23" s="11" t="str">
        <f t="shared" si="1"/>
        <v>TIDAK</v>
      </c>
      <c r="O23" s="11" t="str">
        <f t="shared" si="1"/>
        <v>TIDAK</v>
      </c>
      <c r="P23" s="12" t="str">
        <f t="shared" si="2"/>
        <v>correct negatives</v>
      </c>
      <c r="Q23" s="13" t="str">
        <f t="shared" si="3"/>
        <v>correct negatives</v>
      </c>
      <c r="R23" s="13" t="str">
        <f t="shared" si="4"/>
        <v>correct negatives</v>
      </c>
      <c r="S23" s="12" t="str">
        <f t="shared" si="5"/>
        <v>correct negatives</v>
      </c>
      <c r="T23" s="12" t="str">
        <f t="shared" si="6"/>
        <v>correct negatives</v>
      </c>
    </row>
    <row r="24" spans="1:21" ht="31.5" x14ac:dyDescent="0.25">
      <c r="A24" s="10">
        <v>22</v>
      </c>
      <c r="B24" s="51">
        <v>0</v>
      </c>
      <c r="C24" s="5"/>
      <c r="D24" s="6"/>
      <c r="E24" s="7"/>
      <c r="F24" s="8"/>
      <c r="G24" s="9"/>
      <c r="I24" s="10" t="s">
        <v>32</v>
      </c>
      <c r="J24" s="2" t="str">
        <f t="shared" si="0"/>
        <v>TIDAK</v>
      </c>
      <c r="K24" s="11" t="str">
        <f t="shared" si="1"/>
        <v>TIDAK</v>
      </c>
      <c r="L24" s="11" t="str">
        <f t="shared" si="1"/>
        <v>TIDAK</v>
      </c>
      <c r="M24" s="11" t="str">
        <f t="shared" si="1"/>
        <v>TIDAK</v>
      </c>
      <c r="N24" s="11" t="str">
        <f t="shared" si="1"/>
        <v>TIDAK</v>
      </c>
      <c r="O24" s="11" t="str">
        <f t="shared" si="1"/>
        <v>TIDAK</v>
      </c>
      <c r="P24" s="12" t="str">
        <f t="shared" si="2"/>
        <v>correct negatives</v>
      </c>
      <c r="Q24" s="13" t="str">
        <f t="shared" si="3"/>
        <v>correct negatives</v>
      </c>
      <c r="R24" s="13" t="str">
        <f t="shared" si="4"/>
        <v>correct negatives</v>
      </c>
      <c r="S24" s="12" t="str">
        <f t="shared" si="5"/>
        <v>correct negatives</v>
      </c>
      <c r="T24" s="12" t="str">
        <f t="shared" si="6"/>
        <v>correct negatives</v>
      </c>
    </row>
    <row r="25" spans="1:21" ht="31.5" x14ac:dyDescent="0.25">
      <c r="A25" s="10">
        <v>23</v>
      </c>
      <c r="B25" s="51">
        <v>0</v>
      </c>
      <c r="C25" s="5"/>
      <c r="D25" s="6"/>
      <c r="E25" s="7"/>
      <c r="F25" s="8"/>
      <c r="G25" s="9"/>
      <c r="I25" s="10" t="s">
        <v>33</v>
      </c>
      <c r="J25" s="2" t="str">
        <f t="shared" si="0"/>
        <v>TIDAK</v>
      </c>
      <c r="K25" s="11" t="str">
        <f t="shared" si="1"/>
        <v>TIDAK</v>
      </c>
      <c r="L25" s="11" t="str">
        <f t="shared" si="1"/>
        <v>TIDAK</v>
      </c>
      <c r="M25" s="11" t="str">
        <f t="shared" si="1"/>
        <v>TIDAK</v>
      </c>
      <c r="N25" s="11" t="str">
        <f t="shared" si="1"/>
        <v>TIDAK</v>
      </c>
      <c r="O25" s="11" t="str">
        <f t="shared" si="1"/>
        <v>TIDAK</v>
      </c>
      <c r="P25" s="12" t="str">
        <f t="shared" si="2"/>
        <v>correct negatives</v>
      </c>
      <c r="Q25" s="13" t="str">
        <f t="shared" si="3"/>
        <v>correct negatives</v>
      </c>
      <c r="R25" s="13" t="str">
        <f t="shared" si="4"/>
        <v>correct negatives</v>
      </c>
      <c r="S25" s="12" t="str">
        <f t="shared" si="5"/>
        <v>correct negatives</v>
      </c>
      <c r="T25" s="12" t="str">
        <f t="shared" si="6"/>
        <v>correct negatives</v>
      </c>
    </row>
    <row r="26" spans="1:21" ht="31.5" x14ac:dyDescent="0.25">
      <c r="A26" s="10">
        <v>24</v>
      </c>
      <c r="B26" s="51">
        <v>0</v>
      </c>
      <c r="C26" s="5"/>
      <c r="D26" s="6"/>
      <c r="E26" s="7"/>
      <c r="F26" s="8"/>
      <c r="G26" s="19"/>
      <c r="I26" s="10" t="s">
        <v>34</v>
      </c>
      <c r="J26" s="2" t="str">
        <f t="shared" si="0"/>
        <v>TIDAK</v>
      </c>
      <c r="K26" s="11" t="str">
        <f t="shared" si="1"/>
        <v>TIDAK</v>
      </c>
      <c r="L26" s="11" t="str">
        <f t="shared" si="1"/>
        <v>TIDAK</v>
      </c>
      <c r="M26" s="11" t="str">
        <f t="shared" si="1"/>
        <v>TIDAK</v>
      </c>
      <c r="N26" s="11" t="str">
        <f t="shared" si="1"/>
        <v>TIDAK</v>
      </c>
      <c r="O26" s="11" t="str">
        <f t="shared" si="1"/>
        <v>TIDAK</v>
      </c>
      <c r="P26" s="12" t="str">
        <f t="shared" si="2"/>
        <v>correct negatives</v>
      </c>
      <c r="Q26" s="13" t="str">
        <f t="shared" si="3"/>
        <v>correct negatives</v>
      </c>
      <c r="R26" s="13" t="str">
        <f t="shared" si="4"/>
        <v>correct negatives</v>
      </c>
      <c r="S26" s="12" t="str">
        <f t="shared" si="5"/>
        <v>correct negatives</v>
      </c>
      <c r="T26" s="12" t="str">
        <f t="shared" si="6"/>
        <v>correct negatives</v>
      </c>
    </row>
    <row r="27" spans="1:21" x14ac:dyDescent="0.25">
      <c r="B27" s="2">
        <f t="shared" ref="B27:G27" si="7">SUM(B3:B26)</f>
        <v>47.199999999999996</v>
      </c>
      <c r="C27" s="2">
        <f t="shared" si="7"/>
        <v>3.69</v>
      </c>
      <c r="D27" s="2">
        <f t="shared" si="7"/>
        <v>15.9</v>
      </c>
      <c r="E27" s="2">
        <f t="shared" si="7"/>
        <v>3.8000000000000003</v>
      </c>
      <c r="F27" s="2">
        <f t="shared" si="7"/>
        <v>11.920999999999999</v>
      </c>
      <c r="G27" s="2">
        <f t="shared" si="7"/>
        <v>4.5999999999999988</v>
      </c>
      <c r="I27" s="20"/>
    </row>
    <row r="28" spans="1:21" x14ac:dyDescent="0.25">
      <c r="C28" s="21">
        <v>3.6988441650000001</v>
      </c>
      <c r="D28" s="21">
        <v>15.930999999999999</v>
      </c>
      <c r="E28" s="10">
        <v>3.8433000000000002</v>
      </c>
      <c r="F28" s="21">
        <v>11.842512488000001</v>
      </c>
      <c r="G28" s="21">
        <v>4.4113076930000004</v>
      </c>
      <c r="H28" s="48"/>
      <c r="J28" s="26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1" x14ac:dyDescent="0.25">
      <c r="C29" s="21"/>
      <c r="D29" s="21"/>
      <c r="F29" s="21"/>
      <c r="G29" s="21"/>
      <c r="J29" s="25" t="s">
        <v>35</v>
      </c>
      <c r="K29" s="26">
        <f>COUNTIF(P3:P26,"hits")</f>
        <v>3</v>
      </c>
      <c r="L29" s="26">
        <f>COUNTIF(Q3:Q26,"hits")</f>
        <v>3</v>
      </c>
      <c r="M29" s="26">
        <f>COUNTIF(R3:R26,"hits")</f>
        <v>3</v>
      </c>
      <c r="N29" s="26">
        <f>COUNTIF(S3:S26,"hits")</f>
        <v>3</v>
      </c>
      <c r="O29" s="26">
        <f>COUNTIF(T3:T26,"hits")</f>
        <v>3</v>
      </c>
      <c r="P29" s="27" t="s">
        <v>36</v>
      </c>
      <c r="Q29" s="26">
        <f>(K29+K32)/K33</f>
        <v>0.75</v>
      </c>
      <c r="R29" s="26">
        <f>(L29+L32)/L33</f>
        <v>0.875</v>
      </c>
      <c r="S29" s="26">
        <f>(M29+M32)/M33</f>
        <v>0.79166666666666663</v>
      </c>
      <c r="T29" s="26">
        <f>(N29+N32)/N33</f>
        <v>0.83333333333333337</v>
      </c>
      <c r="U29" s="26">
        <f>(O29+O32)/O33</f>
        <v>0.875</v>
      </c>
    </row>
    <row r="30" spans="1:21" x14ac:dyDescent="0.25">
      <c r="C30" s="21"/>
      <c r="D30" s="21"/>
      <c r="F30" s="21"/>
      <c r="G30" s="21"/>
      <c r="J30" s="25" t="s">
        <v>37</v>
      </c>
      <c r="K30" s="26">
        <f>COUNTIF(P3:P26,"misses")</f>
        <v>0</v>
      </c>
      <c r="L30" s="26">
        <f>COUNTIF(Q3:Q26,"misses")</f>
        <v>0</v>
      </c>
      <c r="M30" s="26">
        <f>COUNTIF(R3:R26,"misses")</f>
        <v>0</v>
      </c>
      <c r="N30" s="26">
        <f>COUNTIF(S3:S26,"misses")</f>
        <v>0</v>
      </c>
      <c r="O30" s="26">
        <f>COUNTIF(T3:T26,"misses")</f>
        <v>0</v>
      </c>
      <c r="P30" s="27" t="s">
        <v>38</v>
      </c>
      <c r="Q30" s="26">
        <f>K29/(K30+K29)</f>
        <v>1</v>
      </c>
      <c r="R30" s="26">
        <f>L29/(L30+L29)</f>
        <v>1</v>
      </c>
      <c r="S30" s="26">
        <f>M29/(M30+M29)</f>
        <v>1</v>
      </c>
      <c r="T30" s="26">
        <f>N29/(N30+N29)</f>
        <v>1</v>
      </c>
      <c r="U30" s="26">
        <f>O29/(O30+O29)</f>
        <v>1</v>
      </c>
    </row>
    <row r="31" spans="1:21" x14ac:dyDescent="0.25">
      <c r="J31" s="25" t="s">
        <v>39</v>
      </c>
      <c r="K31" s="26">
        <f>COUNTIF(P3:P26,"false alarm")</f>
        <v>6</v>
      </c>
      <c r="L31" s="26">
        <f>COUNTIF(Q3:Q26,"false alarm")</f>
        <v>3</v>
      </c>
      <c r="M31" s="26">
        <f>COUNTIF(R3:R26,"false alarm")</f>
        <v>5</v>
      </c>
      <c r="N31" s="26">
        <f>COUNTIF(S3:S26,"false alarm")</f>
        <v>4</v>
      </c>
      <c r="O31" s="26">
        <f>COUNTIF(T3:T26,"false alarm")</f>
        <v>3</v>
      </c>
      <c r="P31" s="27" t="s">
        <v>40</v>
      </c>
      <c r="Q31" s="26">
        <f>K31/(K29+K31)</f>
        <v>0.66666666666666663</v>
      </c>
      <c r="R31" s="26">
        <f>L31/(L29+L31)</f>
        <v>0.5</v>
      </c>
      <c r="S31" s="26">
        <f>M31/(M29+M31)</f>
        <v>0.625</v>
      </c>
      <c r="T31" s="26">
        <f>N31/(N29+N31)</f>
        <v>0.5714285714285714</v>
      </c>
      <c r="U31" s="26">
        <f>O31/(O29+O31)</f>
        <v>0.5</v>
      </c>
    </row>
    <row r="32" spans="1:21" x14ac:dyDescent="0.25">
      <c r="J32" s="25" t="s">
        <v>41</v>
      </c>
      <c r="K32" s="26">
        <f>COUNTIF(P3:P26,"correct negatives")</f>
        <v>15</v>
      </c>
      <c r="L32" s="26">
        <f>COUNTIF(Q3:Q26,"correct negatives")</f>
        <v>18</v>
      </c>
      <c r="M32" s="26">
        <f>COUNTIF(R3:R26,"correct negatives")</f>
        <v>16</v>
      </c>
      <c r="N32" s="26">
        <f>COUNTIF(S3:S26,"correct negatives")</f>
        <v>17</v>
      </c>
      <c r="O32" s="26">
        <f>COUNTIF(T3:T26,"correct negatives")</f>
        <v>18</v>
      </c>
    </row>
    <row r="33" spans="1:32" x14ac:dyDescent="0.25">
      <c r="I33" s="28"/>
      <c r="J33" s="25" t="s">
        <v>42</v>
      </c>
      <c r="K33" s="28">
        <f>SUM(K29:K32)</f>
        <v>24</v>
      </c>
      <c r="L33" s="28">
        <f>SUM(L29:L32)</f>
        <v>24</v>
      </c>
      <c r="M33" s="28">
        <f>SUM(M29:M32)</f>
        <v>24</v>
      </c>
      <c r="N33" s="28">
        <f>SUM(N29:N32)</f>
        <v>24</v>
      </c>
      <c r="O33" s="28">
        <f>SUM(O29:O32)</f>
        <v>24</v>
      </c>
    </row>
    <row r="34" spans="1:32" x14ac:dyDescent="0.25">
      <c r="I34" s="28"/>
      <c r="K34" s="28"/>
      <c r="M34" s="28"/>
    </row>
    <row r="35" spans="1:32" x14ac:dyDescent="0.25">
      <c r="A35" s="10" t="s">
        <v>43</v>
      </c>
      <c r="I35" s="28" t="s">
        <v>44</v>
      </c>
      <c r="K35" s="28"/>
      <c r="M35" s="28"/>
    </row>
    <row r="36" spans="1:32" x14ac:dyDescent="0.25">
      <c r="A36" s="29" t="s">
        <v>2</v>
      </c>
      <c r="B36" s="10" t="s">
        <v>3</v>
      </c>
      <c r="C36" s="10" t="s">
        <v>4</v>
      </c>
      <c r="D36" s="10" t="s">
        <v>5</v>
      </c>
      <c r="E36" s="10" t="s">
        <v>6</v>
      </c>
      <c r="F36" s="1" t="s">
        <v>7</v>
      </c>
      <c r="G36" s="10" t="s">
        <v>8</v>
      </c>
      <c r="I36" s="51"/>
      <c r="J36" s="51"/>
      <c r="K36" s="51"/>
      <c r="L36" s="51"/>
      <c r="M36" s="51"/>
      <c r="N36" s="51"/>
      <c r="O36" s="51"/>
      <c r="P36" s="51"/>
      <c r="Q36" s="50"/>
      <c r="R36" s="50"/>
      <c r="S36" s="50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1:32" x14ac:dyDescent="0.25">
      <c r="A37" s="30" t="s">
        <v>45</v>
      </c>
      <c r="B37" s="10">
        <f t="shared" ref="B37:G37" si="8">SUM(B3:B5)</f>
        <v>0</v>
      </c>
      <c r="C37" s="10">
        <f t="shared" si="8"/>
        <v>0</v>
      </c>
      <c r="D37" s="10">
        <f t="shared" si="8"/>
        <v>0</v>
      </c>
      <c r="E37" s="10">
        <f t="shared" si="8"/>
        <v>0</v>
      </c>
      <c r="F37" s="10">
        <f t="shared" si="8"/>
        <v>0</v>
      </c>
      <c r="G37" s="10">
        <f t="shared" si="8"/>
        <v>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</row>
    <row r="38" spans="1:32" x14ac:dyDescent="0.25">
      <c r="A38" s="30" t="s">
        <v>46</v>
      </c>
      <c r="B38" s="31">
        <f t="shared" ref="B38:G38" si="9">SUM(C6:C8)</f>
        <v>9.2999999999999999E-2</v>
      </c>
      <c r="C38" s="31">
        <f t="shared" si="9"/>
        <v>0</v>
      </c>
      <c r="D38" s="31">
        <f t="shared" si="9"/>
        <v>0</v>
      </c>
      <c r="E38" s="31">
        <f t="shared" si="9"/>
        <v>0</v>
      </c>
      <c r="F38" s="31">
        <f t="shared" si="9"/>
        <v>0</v>
      </c>
      <c r="G38" s="31">
        <f t="shared" si="9"/>
        <v>0</v>
      </c>
      <c r="I38" s="28"/>
      <c r="K38" s="28"/>
      <c r="M38" s="28"/>
    </row>
    <row r="39" spans="1:32" x14ac:dyDescent="0.25">
      <c r="A39" s="30" t="s">
        <v>47</v>
      </c>
      <c r="B39" s="10">
        <f t="shared" ref="B39:G39" si="10">SUM(B9:B11)</f>
        <v>20</v>
      </c>
      <c r="C39" s="10">
        <f t="shared" si="10"/>
        <v>1.5</v>
      </c>
      <c r="D39" s="10">
        <f t="shared" si="10"/>
        <v>4.3</v>
      </c>
      <c r="E39" s="10">
        <f t="shared" si="10"/>
        <v>1.8</v>
      </c>
      <c r="F39" s="10">
        <f t="shared" si="10"/>
        <v>1.93</v>
      </c>
      <c r="G39" s="10">
        <f t="shared" si="10"/>
        <v>2.1</v>
      </c>
      <c r="I39" s="28"/>
      <c r="K39" s="28"/>
      <c r="M39" s="28"/>
    </row>
    <row r="40" spans="1:32" x14ac:dyDescent="0.25">
      <c r="A40" s="30" t="s">
        <v>48</v>
      </c>
      <c r="B40" s="10">
        <f t="shared" ref="B40:G40" si="11">SUM(B12:B14)</f>
        <v>27.2</v>
      </c>
      <c r="C40" s="10">
        <f t="shared" si="11"/>
        <v>1.9</v>
      </c>
      <c r="D40" s="10">
        <f t="shared" si="11"/>
        <v>11.4</v>
      </c>
      <c r="E40" s="10">
        <f t="shared" si="11"/>
        <v>1.8</v>
      </c>
      <c r="F40" s="10">
        <f t="shared" si="11"/>
        <v>8</v>
      </c>
      <c r="G40" s="10">
        <f t="shared" si="11"/>
        <v>2.4</v>
      </c>
      <c r="I40" s="32"/>
      <c r="K40" s="28"/>
      <c r="M40" s="28"/>
    </row>
    <row r="41" spans="1:32" x14ac:dyDescent="0.25">
      <c r="A41" s="30" t="s">
        <v>49</v>
      </c>
      <c r="B41" s="10">
        <f t="shared" ref="B41:G41" si="12">SUM(B15:B17)</f>
        <v>0</v>
      </c>
      <c r="C41" s="10">
        <f t="shared" si="12"/>
        <v>0.19700000000000001</v>
      </c>
      <c r="D41" s="10">
        <f t="shared" si="12"/>
        <v>0.2</v>
      </c>
      <c r="E41" s="10">
        <f t="shared" si="12"/>
        <v>0.2</v>
      </c>
      <c r="F41" s="10">
        <f t="shared" si="12"/>
        <v>1.9909999999999999</v>
      </c>
      <c r="G41" s="10">
        <f t="shared" si="12"/>
        <v>0.1</v>
      </c>
      <c r="I41" s="28"/>
      <c r="K41" s="28"/>
      <c r="M41" s="28"/>
    </row>
    <row r="42" spans="1:32" x14ac:dyDescent="0.25">
      <c r="A42" s="30" t="s">
        <v>50</v>
      </c>
      <c r="B42" s="10">
        <f t="shared" ref="B42:G42" si="13">SUM(B18:B20)</f>
        <v>0</v>
      </c>
      <c r="C42" s="10">
        <f t="shared" si="13"/>
        <v>0</v>
      </c>
      <c r="D42" s="10">
        <f t="shared" si="13"/>
        <v>0</v>
      </c>
      <c r="E42" s="10">
        <f t="shared" si="13"/>
        <v>0</v>
      </c>
      <c r="F42" s="10">
        <f t="shared" si="13"/>
        <v>0</v>
      </c>
      <c r="G42" s="10">
        <f t="shared" si="13"/>
        <v>0</v>
      </c>
      <c r="I42" s="28"/>
      <c r="K42" s="28"/>
      <c r="M42" s="33"/>
    </row>
    <row r="43" spans="1:32" x14ac:dyDescent="0.25">
      <c r="A43" s="30" t="s">
        <v>51</v>
      </c>
      <c r="B43" s="10">
        <f t="shared" ref="B43:G43" si="14">SUM(B21:B23)</f>
        <v>0</v>
      </c>
      <c r="C43" s="10">
        <f t="shared" si="14"/>
        <v>0</v>
      </c>
      <c r="D43" s="10">
        <f t="shared" si="14"/>
        <v>0</v>
      </c>
      <c r="E43" s="10">
        <f t="shared" si="14"/>
        <v>0</v>
      </c>
      <c r="F43" s="10">
        <f t="shared" si="14"/>
        <v>0</v>
      </c>
      <c r="G43" s="10">
        <f t="shared" si="14"/>
        <v>0</v>
      </c>
      <c r="I43" s="32"/>
      <c r="K43" s="28"/>
      <c r="M43" s="33"/>
    </row>
    <row r="44" spans="1:32" x14ac:dyDescent="0.25">
      <c r="A44" s="30" t="s">
        <v>52</v>
      </c>
      <c r="B44" s="10">
        <f t="shared" ref="B44:G44" si="15">SUM(B24:B26)</f>
        <v>0</v>
      </c>
      <c r="C44" s="10">
        <f t="shared" si="15"/>
        <v>0</v>
      </c>
      <c r="D44" s="10">
        <f t="shared" si="15"/>
        <v>0</v>
      </c>
      <c r="E44" s="10">
        <f t="shared" si="15"/>
        <v>0</v>
      </c>
      <c r="F44" s="10">
        <f t="shared" si="15"/>
        <v>0</v>
      </c>
      <c r="G44" s="10">
        <f t="shared" si="15"/>
        <v>0</v>
      </c>
      <c r="I44" s="28"/>
      <c r="K44" s="28"/>
      <c r="M44" s="33"/>
    </row>
    <row r="45" spans="1:32" x14ac:dyDescent="0.25">
      <c r="A45" s="20"/>
      <c r="C45" s="20"/>
      <c r="I45" s="28"/>
      <c r="K45" s="28"/>
      <c r="M45" s="28"/>
    </row>
    <row r="46" spans="1:32" x14ac:dyDescent="0.25">
      <c r="C46" s="20" t="s">
        <v>53</v>
      </c>
      <c r="I46" s="32"/>
      <c r="K46" s="28"/>
      <c r="M46" s="28"/>
    </row>
    <row r="47" spans="1:32" x14ac:dyDescent="0.25">
      <c r="A47" s="29" t="s">
        <v>54</v>
      </c>
      <c r="B47" s="10" t="s">
        <v>65</v>
      </c>
      <c r="C47" s="10" t="s">
        <v>9</v>
      </c>
      <c r="D47" s="10" t="s">
        <v>10</v>
      </c>
      <c r="E47" s="10" t="s">
        <v>6</v>
      </c>
      <c r="F47" s="1" t="s">
        <v>7</v>
      </c>
      <c r="G47" s="10" t="s">
        <v>8</v>
      </c>
      <c r="I47" s="28"/>
      <c r="K47" s="28"/>
      <c r="M47" s="28"/>
    </row>
    <row r="48" spans="1:32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28"/>
      <c r="M48" s="28"/>
    </row>
    <row r="49" spans="1:13" x14ac:dyDescent="0.25">
      <c r="A49" s="45" t="s">
        <v>55</v>
      </c>
      <c r="B49" s="10">
        <f t="shared" ref="B49:G49" si="16">SUM(B3:B5)</f>
        <v>0</v>
      </c>
      <c r="C49" s="10">
        <f t="shared" si="16"/>
        <v>0</v>
      </c>
      <c r="D49" s="10">
        <f t="shared" si="16"/>
        <v>0</v>
      </c>
      <c r="E49" s="10">
        <f t="shared" si="16"/>
        <v>0</v>
      </c>
      <c r="F49" s="10">
        <f t="shared" si="16"/>
        <v>0</v>
      </c>
      <c r="G49" s="10">
        <f t="shared" si="16"/>
        <v>0</v>
      </c>
      <c r="I49" s="28"/>
      <c r="K49" s="28"/>
      <c r="M49" s="28"/>
    </row>
    <row r="50" spans="1:13" x14ac:dyDescent="0.25">
      <c r="A50" s="45" t="s">
        <v>56</v>
      </c>
      <c r="B50" s="31">
        <f t="shared" ref="B50:G50" si="17">SUM(B3:B8)</f>
        <v>0</v>
      </c>
      <c r="C50" s="31">
        <f t="shared" si="17"/>
        <v>9.2999999999999999E-2</v>
      </c>
      <c r="D50" s="31">
        <f t="shared" si="17"/>
        <v>0</v>
      </c>
      <c r="E50" s="31">
        <f t="shared" si="17"/>
        <v>0</v>
      </c>
      <c r="F50" s="31">
        <f t="shared" si="17"/>
        <v>0</v>
      </c>
      <c r="G50" s="31">
        <f t="shared" si="17"/>
        <v>0</v>
      </c>
      <c r="I50" s="28"/>
      <c r="K50" s="28"/>
      <c r="M50" s="28"/>
    </row>
    <row r="51" spans="1:13" x14ac:dyDescent="0.25">
      <c r="A51" s="45" t="s">
        <v>57</v>
      </c>
      <c r="B51" s="10">
        <f t="shared" ref="B51:G51" si="18">SUM(B3:B11)</f>
        <v>20</v>
      </c>
      <c r="C51" s="10">
        <f t="shared" si="18"/>
        <v>1.593</v>
      </c>
      <c r="D51" s="10">
        <f t="shared" si="18"/>
        <v>4.3</v>
      </c>
      <c r="E51" s="10">
        <f t="shared" si="18"/>
        <v>1.8</v>
      </c>
      <c r="F51" s="10">
        <f t="shared" si="18"/>
        <v>1.93</v>
      </c>
      <c r="G51" s="10">
        <f t="shared" si="18"/>
        <v>2.1</v>
      </c>
      <c r="I51" s="28"/>
      <c r="K51" s="28"/>
      <c r="M51" s="28"/>
    </row>
    <row r="52" spans="1:13" x14ac:dyDescent="0.25">
      <c r="A52" s="45" t="s">
        <v>58</v>
      </c>
      <c r="B52" s="10">
        <f t="shared" ref="B52:G52" si="19">SUM(B3:B14)</f>
        <v>47.199999999999996</v>
      </c>
      <c r="C52" s="10">
        <f t="shared" si="19"/>
        <v>3.4929999999999999</v>
      </c>
      <c r="D52" s="10">
        <f t="shared" si="19"/>
        <v>15.700000000000001</v>
      </c>
      <c r="E52" s="10">
        <f t="shared" si="19"/>
        <v>3.6</v>
      </c>
      <c r="F52" s="10">
        <f t="shared" si="19"/>
        <v>9.93</v>
      </c>
      <c r="G52" s="10">
        <f t="shared" si="19"/>
        <v>4.4999999999999991</v>
      </c>
      <c r="I52" s="28"/>
      <c r="K52" s="28"/>
      <c r="M52" s="28"/>
    </row>
    <row r="53" spans="1:13" x14ac:dyDescent="0.25">
      <c r="A53" s="45" t="s">
        <v>59</v>
      </c>
      <c r="B53" s="10">
        <f t="shared" ref="B53:G53" si="20">SUM(B3:B17)</f>
        <v>47.199999999999996</v>
      </c>
      <c r="C53" s="10">
        <f t="shared" si="20"/>
        <v>3.69</v>
      </c>
      <c r="D53" s="10">
        <f t="shared" si="20"/>
        <v>15.9</v>
      </c>
      <c r="E53" s="10">
        <f t="shared" si="20"/>
        <v>3.8000000000000003</v>
      </c>
      <c r="F53" s="10">
        <f t="shared" si="20"/>
        <v>11.920999999999999</v>
      </c>
      <c r="G53" s="10">
        <f t="shared" si="20"/>
        <v>4.5999999999999988</v>
      </c>
      <c r="I53" s="28"/>
      <c r="K53" s="28"/>
      <c r="M53" s="28"/>
    </row>
    <row r="54" spans="1:13" x14ac:dyDescent="0.25">
      <c r="A54" s="45" t="s">
        <v>60</v>
      </c>
      <c r="B54" s="10">
        <f t="shared" ref="B54:G54" si="21">SUM(B3:B20)</f>
        <v>47.199999999999996</v>
      </c>
      <c r="C54" s="10">
        <f t="shared" si="21"/>
        <v>3.69</v>
      </c>
      <c r="D54" s="10">
        <f t="shared" si="21"/>
        <v>15.9</v>
      </c>
      <c r="E54" s="10">
        <f t="shared" si="21"/>
        <v>3.8000000000000003</v>
      </c>
      <c r="F54" s="10">
        <f t="shared" si="21"/>
        <v>11.920999999999999</v>
      </c>
      <c r="G54" s="10">
        <f t="shared" si="21"/>
        <v>4.5999999999999988</v>
      </c>
      <c r="I54" s="28"/>
      <c r="K54" s="28"/>
      <c r="M54" s="28"/>
    </row>
    <row r="55" spans="1:13" x14ac:dyDescent="0.25">
      <c r="A55" s="45" t="s">
        <v>61</v>
      </c>
      <c r="B55" s="10">
        <f t="shared" ref="B55:G55" si="22">SUM(B3:B23)</f>
        <v>47.199999999999996</v>
      </c>
      <c r="C55" s="10">
        <f t="shared" si="22"/>
        <v>3.69</v>
      </c>
      <c r="D55" s="10">
        <f t="shared" si="22"/>
        <v>15.9</v>
      </c>
      <c r="E55" s="10">
        <f t="shared" si="22"/>
        <v>3.8000000000000003</v>
      </c>
      <c r="F55" s="10">
        <f t="shared" si="22"/>
        <v>11.920999999999999</v>
      </c>
      <c r="G55" s="10">
        <f t="shared" si="22"/>
        <v>4.5999999999999988</v>
      </c>
      <c r="I55" s="28"/>
      <c r="K55" s="28"/>
      <c r="M55" s="28"/>
    </row>
    <row r="56" spans="1:13" x14ac:dyDescent="0.25">
      <c r="A56" s="45" t="s">
        <v>62</v>
      </c>
      <c r="B56" s="10">
        <f t="shared" ref="B56:G56" si="23">SUM(B3:B26)</f>
        <v>47.199999999999996</v>
      </c>
      <c r="C56" s="10">
        <f t="shared" si="23"/>
        <v>3.69</v>
      </c>
      <c r="D56" s="10">
        <f t="shared" si="23"/>
        <v>15.9</v>
      </c>
      <c r="E56" s="10">
        <f t="shared" si="23"/>
        <v>3.8000000000000003</v>
      </c>
      <c r="F56" s="10">
        <f t="shared" si="23"/>
        <v>11.920999999999999</v>
      </c>
      <c r="G56" s="10">
        <f t="shared" si="23"/>
        <v>4.5999999999999988</v>
      </c>
      <c r="I56" s="28"/>
      <c r="K56" s="28"/>
      <c r="M56" s="2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="70" zoomScaleNormal="70" workbookViewId="0">
      <selection activeCell="U43" sqref="U43"/>
    </sheetView>
  </sheetViews>
  <sheetFormatPr defaultRowHeight="15" x14ac:dyDescent="0.25"/>
  <cols>
    <col min="1" max="16384" width="9.140625" style="10"/>
  </cols>
  <sheetData>
    <row r="1" spans="1:20" x14ac:dyDescent="0.25">
      <c r="A1" s="10" t="s">
        <v>0</v>
      </c>
      <c r="D1" s="10" t="s">
        <v>1</v>
      </c>
    </row>
    <row r="2" spans="1:20" x14ac:dyDescent="0.2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" t="s">
        <v>7</v>
      </c>
      <c r="G2" s="10" t="s">
        <v>8</v>
      </c>
      <c r="I2" s="10" t="s">
        <v>2</v>
      </c>
      <c r="J2" s="2" t="s">
        <v>3</v>
      </c>
      <c r="K2" s="3" t="s">
        <v>4</v>
      </c>
      <c r="L2" s="3" t="s">
        <v>5</v>
      </c>
      <c r="M2" s="3" t="s">
        <v>6</v>
      </c>
      <c r="N2" s="4" t="s">
        <v>7</v>
      </c>
      <c r="O2" s="3" t="s">
        <v>8</v>
      </c>
      <c r="P2" s="3" t="s">
        <v>9</v>
      </c>
      <c r="Q2" s="3" t="s">
        <v>10</v>
      </c>
      <c r="R2" s="3" t="s">
        <v>6</v>
      </c>
      <c r="S2" s="4" t="s">
        <v>7</v>
      </c>
      <c r="T2" s="3" t="s">
        <v>8</v>
      </c>
    </row>
    <row r="3" spans="1:20" ht="31.5" x14ac:dyDescent="0.25">
      <c r="A3" s="10">
        <v>1</v>
      </c>
      <c r="C3" s="34"/>
      <c r="D3" s="35"/>
      <c r="E3" s="36"/>
      <c r="F3" s="37"/>
      <c r="G3" s="38"/>
      <c r="I3" s="10">
        <v>1</v>
      </c>
      <c r="J3" s="39" t="s">
        <v>69</v>
      </c>
      <c r="K3" s="11" t="str">
        <f t="shared" ref="K3:O26" si="0">IF(C3&lt;0.09,"TIDAK","YA")</f>
        <v>TIDAK</v>
      </c>
      <c r="L3" s="11" t="str">
        <f t="shared" si="0"/>
        <v>TIDAK</v>
      </c>
      <c r="M3" s="11" t="str">
        <f t="shared" si="0"/>
        <v>TIDAK</v>
      </c>
      <c r="N3" s="11" t="str">
        <f t="shared" si="0"/>
        <v>TIDAK</v>
      </c>
      <c r="O3" s="11" t="str">
        <f t="shared" si="0"/>
        <v>TIDAK</v>
      </c>
      <c r="P3" s="12" t="str">
        <f t="shared" ref="P3:P26" si="1">IF(AND(K3="YA",J3="YA"),"hits",IF(AND(K3="TIDAK",J3="YA"),"misses",IF(AND(K3="YA",J3="TIDAK"),"false alarm","correct negatives")))</f>
        <v>correct negatives</v>
      </c>
      <c r="Q3" s="13" t="str">
        <f t="shared" ref="Q3:Q26" si="2">IF(AND(L3="YA",J3="YA"),"hits",IF(AND(L3="TIDAK",J3="YA"),"misses",IF(AND(L3="YA",J3="TIDAK"),"false alarm","correct negatives")))</f>
        <v>correct negatives</v>
      </c>
      <c r="R3" s="13" t="str">
        <f t="shared" ref="R3:R26" si="3">IF(AND(M3="YA",J3="YA"),"hits",IF(AND(M3="TIDAK",J3="YA"),"misses",IF(AND(M3="YA",J3="TIDAK"),"false alarm","correct negatives")))</f>
        <v>correct negatives</v>
      </c>
      <c r="S3" s="12" t="str">
        <f t="shared" ref="S3:S26" si="4">IF(AND(N3="YA",J3="YA"),"hits",IF(AND(N3="TIDAK",J3="YA"),"misses",IF(AND(N3="YA",J3="TIDAK"),"false alarm","correct negatives")))</f>
        <v>correct negatives</v>
      </c>
      <c r="T3" s="12" t="str">
        <f t="shared" ref="T3:T26" si="5">IF(AND(O3="YA",J3="YA"),"hits",IF(AND(O3="TIDAK",J3="YA"),"misses",IF(AND(O3="YA",J3="TIDAK"),"false alarm","correct negatives")))</f>
        <v>correct negatives</v>
      </c>
    </row>
    <row r="4" spans="1:20" ht="31.5" x14ac:dyDescent="0.25">
      <c r="A4" s="10">
        <v>2</v>
      </c>
      <c r="C4" s="34"/>
      <c r="D4" s="35"/>
      <c r="E4" s="36"/>
      <c r="F4" s="37"/>
      <c r="G4" s="38"/>
      <c r="I4" s="10">
        <v>2</v>
      </c>
      <c r="J4" s="39" t="s">
        <v>69</v>
      </c>
      <c r="K4" s="11" t="str">
        <f t="shared" si="0"/>
        <v>TIDAK</v>
      </c>
      <c r="L4" s="11" t="str">
        <f t="shared" si="0"/>
        <v>TIDAK</v>
      </c>
      <c r="M4" s="11" t="str">
        <f t="shared" si="0"/>
        <v>TIDAK</v>
      </c>
      <c r="N4" s="11" t="str">
        <f t="shared" si="0"/>
        <v>TIDAK</v>
      </c>
      <c r="O4" s="11" t="str">
        <f t="shared" si="0"/>
        <v>TIDAK</v>
      </c>
      <c r="P4" s="12" t="str">
        <f t="shared" si="1"/>
        <v>correct negatives</v>
      </c>
      <c r="Q4" s="13" t="str">
        <f t="shared" si="2"/>
        <v>correct negatives</v>
      </c>
      <c r="R4" s="13" t="str">
        <f t="shared" si="3"/>
        <v>correct negatives</v>
      </c>
      <c r="S4" s="12" t="str">
        <f t="shared" si="4"/>
        <v>correct negatives</v>
      </c>
      <c r="T4" s="12" t="str">
        <f t="shared" si="5"/>
        <v>correct negatives</v>
      </c>
    </row>
    <row r="5" spans="1:20" ht="31.5" x14ac:dyDescent="0.25">
      <c r="A5" s="10">
        <v>3</v>
      </c>
      <c r="B5" s="10">
        <v>0</v>
      </c>
      <c r="C5" s="34"/>
      <c r="D5" s="35"/>
      <c r="E5" s="36"/>
      <c r="F5" s="37"/>
      <c r="G5" s="38"/>
      <c r="I5" s="10">
        <v>3</v>
      </c>
      <c r="J5" s="39" t="s">
        <v>69</v>
      </c>
      <c r="K5" s="11" t="str">
        <f t="shared" si="0"/>
        <v>TIDAK</v>
      </c>
      <c r="L5" s="11" t="str">
        <f t="shared" si="0"/>
        <v>TIDAK</v>
      </c>
      <c r="M5" s="11" t="str">
        <f t="shared" si="0"/>
        <v>TIDAK</v>
      </c>
      <c r="N5" s="11" t="str">
        <f t="shared" si="0"/>
        <v>TIDAK</v>
      </c>
      <c r="O5" s="11" t="str">
        <f t="shared" si="0"/>
        <v>TIDAK</v>
      </c>
      <c r="P5" s="12" t="str">
        <f t="shared" si="1"/>
        <v>correct negatives</v>
      </c>
      <c r="Q5" s="13" t="str">
        <f t="shared" si="2"/>
        <v>correct negatives</v>
      </c>
      <c r="R5" s="13" t="str">
        <f t="shared" si="3"/>
        <v>correct negatives</v>
      </c>
      <c r="S5" s="12" t="str">
        <f t="shared" si="4"/>
        <v>correct negatives</v>
      </c>
      <c r="T5" s="12" t="str">
        <f t="shared" si="5"/>
        <v>correct negatives</v>
      </c>
    </row>
    <row r="6" spans="1:20" ht="31.5" x14ac:dyDescent="0.25">
      <c r="A6" s="10">
        <v>4</v>
      </c>
      <c r="C6" s="34">
        <v>0.9</v>
      </c>
      <c r="D6" s="35"/>
      <c r="E6" s="36"/>
      <c r="F6" s="37"/>
      <c r="G6" s="38"/>
      <c r="I6" s="10">
        <v>4</v>
      </c>
      <c r="J6" s="39" t="s">
        <v>69</v>
      </c>
      <c r="K6" s="11" t="str">
        <f t="shared" si="0"/>
        <v>YA</v>
      </c>
      <c r="L6" s="11" t="str">
        <f t="shared" si="0"/>
        <v>TIDAK</v>
      </c>
      <c r="M6" s="11" t="str">
        <f t="shared" si="0"/>
        <v>TIDAK</v>
      </c>
      <c r="N6" s="11" t="str">
        <f t="shared" si="0"/>
        <v>TIDAK</v>
      </c>
      <c r="O6" s="11" t="str">
        <f t="shared" si="0"/>
        <v>TIDAK</v>
      </c>
      <c r="P6" s="12" t="str">
        <f t="shared" si="1"/>
        <v>false alarm</v>
      </c>
      <c r="Q6" s="13" t="str">
        <f t="shared" si="2"/>
        <v>correct negatives</v>
      </c>
      <c r="R6" s="13" t="str">
        <f t="shared" si="3"/>
        <v>correct negatives</v>
      </c>
      <c r="S6" s="12" t="str">
        <f t="shared" si="4"/>
        <v>correct negatives</v>
      </c>
      <c r="T6" s="12" t="str">
        <f t="shared" si="5"/>
        <v>correct negatives</v>
      </c>
    </row>
    <row r="7" spans="1:20" ht="31.5" x14ac:dyDescent="0.25">
      <c r="A7" s="10">
        <v>5</v>
      </c>
      <c r="C7" s="34">
        <v>0.8</v>
      </c>
      <c r="D7" s="35">
        <v>0.9</v>
      </c>
      <c r="E7" s="37">
        <v>0.1</v>
      </c>
      <c r="F7" s="37">
        <v>0.1</v>
      </c>
      <c r="G7" s="35">
        <v>0.1</v>
      </c>
      <c r="I7" s="10">
        <v>5</v>
      </c>
      <c r="J7" s="39" t="s">
        <v>69</v>
      </c>
      <c r="K7" s="11" t="str">
        <f t="shared" si="0"/>
        <v>YA</v>
      </c>
      <c r="L7" s="11" t="str">
        <f t="shared" si="0"/>
        <v>YA</v>
      </c>
      <c r="M7" s="11" t="str">
        <f t="shared" si="0"/>
        <v>YA</v>
      </c>
      <c r="N7" s="11" t="str">
        <f t="shared" si="0"/>
        <v>YA</v>
      </c>
      <c r="O7" s="11" t="str">
        <f t="shared" si="0"/>
        <v>YA</v>
      </c>
      <c r="P7" s="12" t="str">
        <f t="shared" si="1"/>
        <v>false alarm</v>
      </c>
      <c r="Q7" s="13" t="str">
        <f t="shared" si="2"/>
        <v>false alarm</v>
      </c>
      <c r="R7" s="13" t="str">
        <f t="shared" si="3"/>
        <v>false alarm</v>
      </c>
      <c r="S7" s="12" t="str">
        <f t="shared" si="4"/>
        <v>false alarm</v>
      </c>
      <c r="T7" s="12" t="str">
        <f t="shared" si="5"/>
        <v>false alarm</v>
      </c>
    </row>
    <row r="8" spans="1:20" ht="31.5" x14ac:dyDescent="0.25">
      <c r="A8" s="10">
        <v>6</v>
      </c>
      <c r="B8" s="10">
        <v>0</v>
      </c>
      <c r="C8" s="34">
        <v>0.2</v>
      </c>
      <c r="D8" s="35">
        <v>7</v>
      </c>
      <c r="E8" s="37">
        <v>0.2</v>
      </c>
      <c r="F8" s="37">
        <v>0.2</v>
      </c>
      <c r="G8" s="35">
        <v>7</v>
      </c>
      <c r="I8" s="10">
        <v>6</v>
      </c>
      <c r="J8" s="39" t="s">
        <v>69</v>
      </c>
      <c r="K8" s="11" t="str">
        <f t="shared" si="0"/>
        <v>YA</v>
      </c>
      <c r="L8" s="11" t="str">
        <f t="shared" si="0"/>
        <v>YA</v>
      </c>
      <c r="M8" s="11" t="str">
        <f t="shared" si="0"/>
        <v>YA</v>
      </c>
      <c r="N8" s="11" t="str">
        <f t="shared" si="0"/>
        <v>YA</v>
      </c>
      <c r="O8" s="11" t="str">
        <f t="shared" si="0"/>
        <v>YA</v>
      </c>
      <c r="P8" s="12" t="str">
        <f t="shared" si="1"/>
        <v>false alarm</v>
      </c>
      <c r="Q8" s="13" t="str">
        <f t="shared" si="2"/>
        <v>false alarm</v>
      </c>
      <c r="R8" s="13" t="str">
        <f t="shared" si="3"/>
        <v>false alarm</v>
      </c>
      <c r="S8" s="12" t="str">
        <f t="shared" si="4"/>
        <v>false alarm</v>
      </c>
      <c r="T8" s="12" t="str">
        <f t="shared" si="5"/>
        <v>false alarm</v>
      </c>
    </row>
    <row r="9" spans="1:20" ht="15.75" x14ac:dyDescent="0.25">
      <c r="A9" s="10">
        <v>7</v>
      </c>
      <c r="C9" s="34">
        <v>0.1</v>
      </c>
      <c r="D9" s="35">
        <v>12</v>
      </c>
      <c r="E9" s="37">
        <v>3</v>
      </c>
      <c r="F9" s="37">
        <v>2</v>
      </c>
      <c r="G9" s="35">
        <v>6</v>
      </c>
      <c r="I9" s="10">
        <v>7</v>
      </c>
      <c r="J9" s="39" t="s">
        <v>68</v>
      </c>
      <c r="K9" s="11" t="str">
        <f t="shared" si="0"/>
        <v>YA</v>
      </c>
      <c r="L9" s="11" t="str">
        <f t="shared" si="0"/>
        <v>YA</v>
      </c>
      <c r="M9" s="11" t="str">
        <f t="shared" si="0"/>
        <v>YA</v>
      </c>
      <c r="N9" s="11" t="str">
        <f t="shared" si="0"/>
        <v>YA</v>
      </c>
      <c r="O9" s="11" t="str">
        <f t="shared" si="0"/>
        <v>YA</v>
      </c>
      <c r="P9" s="12" t="str">
        <f t="shared" si="1"/>
        <v>hits</v>
      </c>
      <c r="Q9" s="13" t="str">
        <f t="shared" si="2"/>
        <v>hits</v>
      </c>
      <c r="R9" s="13" t="str">
        <f t="shared" si="3"/>
        <v>hits</v>
      </c>
      <c r="S9" s="12" t="str">
        <f t="shared" si="4"/>
        <v>hits</v>
      </c>
      <c r="T9" s="12" t="str">
        <f t="shared" si="5"/>
        <v>hits</v>
      </c>
    </row>
    <row r="10" spans="1:20" ht="15.75" x14ac:dyDescent="0.25">
      <c r="A10" s="10">
        <v>8</v>
      </c>
      <c r="C10" s="34">
        <v>4</v>
      </c>
      <c r="D10" s="35">
        <v>15</v>
      </c>
      <c r="E10" s="37">
        <v>4</v>
      </c>
      <c r="F10" s="37">
        <v>4</v>
      </c>
      <c r="G10" s="35">
        <v>4</v>
      </c>
      <c r="I10" s="10">
        <v>8</v>
      </c>
      <c r="J10" s="39" t="s">
        <v>68</v>
      </c>
      <c r="K10" s="11" t="str">
        <f t="shared" si="0"/>
        <v>YA</v>
      </c>
      <c r="L10" s="11" t="str">
        <f t="shared" si="0"/>
        <v>YA</v>
      </c>
      <c r="M10" s="11" t="str">
        <f t="shared" si="0"/>
        <v>YA</v>
      </c>
      <c r="N10" s="11" t="str">
        <f t="shared" si="0"/>
        <v>YA</v>
      </c>
      <c r="O10" s="11" t="str">
        <f t="shared" si="0"/>
        <v>YA</v>
      </c>
      <c r="P10" s="12" t="str">
        <f t="shared" si="1"/>
        <v>hits</v>
      </c>
      <c r="Q10" s="13" t="str">
        <f t="shared" si="2"/>
        <v>hits</v>
      </c>
      <c r="R10" s="13" t="str">
        <f t="shared" si="3"/>
        <v>hits</v>
      </c>
      <c r="S10" s="12" t="str">
        <f t="shared" si="4"/>
        <v>hits</v>
      </c>
      <c r="T10" s="12" t="str">
        <f t="shared" si="5"/>
        <v>hits</v>
      </c>
    </row>
    <row r="11" spans="1:20" ht="15.75" x14ac:dyDescent="0.25">
      <c r="A11" s="10">
        <v>9</v>
      </c>
      <c r="B11" s="10">
        <v>0.7</v>
      </c>
      <c r="C11" s="34">
        <v>5</v>
      </c>
      <c r="D11" s="35">
        <v>3</v>
      </c>
      <c r="E11" s="37">
        <v>1</v>
      </c>
      <c r="F11" s="37">
        <v>1</v>
      </c>
      <c r="G11" s="35">
        <v>3</v>
      </c>
      <c r="I11" s="10">
        <v>9</v>
      </c>
      <c r="J11" s="39" t="s">
        <v>68</v>
      </c>
      <c r="K11" s="11" t="str">
        <f t="shared" si="0"/>
        <v>YA</v>
      </c>
      <c r="L11" s="11" t="str">
        <f t="shared" si="0"/>
        <v>YA</v>
      </c>
      <c r="M11" s="11" t="str">
        <f t="shared" si="0"/>
        <v>YA</v>
      </c>
      <c r="N11" s="11" t="str">
        <f t="shared" si="0"/>
        <v>YA</v>
      </c>
      <c r="O11" s="11" t="str">
        <f t="shared" si="0"/>
        <v>YA</v>
      </c>
      <c r="P11" s="12" t="str">
        <f t="shared" si="1"/>
        <v>hits</v>
      </c>
      <c r="Q11" s="13" t="str">
        <f t="shared" si="2"/>
        <v>hits</v>
      </c>
      <c r="R11" s="13" t="str">
        <f t="shared" si="3"/>
        <v>hits</v>
      </c>
      <c r="S11" s="12" t="str">
        <f t="shared" si="4"/>
        <v>hits</v>
      </c>
      <c r="T11" s="12" t="str">
        <f t="shared" si="5"/>
        <v>hits</v>
      </c>
    </row>
    <row r="12" spans="1:20" ht="15.75" x14ac:dyDescent="0.25">
      <c r="A12" s="10">
        <v>10</v>
      </c>
      <c r="C12" s="34">
        <v>2</v>
      </c>
      <c r="D12" s="35">
        <v>2</v>
      </c>
      <c r="E12" s="37">
        <v>1.7</v>
      </c>
      <c r="F12" s="37">
        <v>0.7</v>
      </c>
      <c r="G12" s="35">
        <v>1</v>
      </c>
      <c r="I12" s="10">
        <v>10</v>
      </c>
      <c r="J12" s="39" t="s">
        <v>68</v>
      </c>
      <c r="K12" s="11" t="str">
        <f t="shared" si="0"/>
        <v>YA</v>
      </c>
      <c r="L12" s="11" t="str">
        <f t="shared" si="0"/>
        <v>YA</v>
      </c>
      <c r="M12" s="11" t="str">
        <f t="shared" si="0"/>
        <v>YA</v>
      </c>
      <c r="N12" s="11" t="str">
        <f t="shared" si="0"/>
        <v>YA</v>
      </c>
      <c r="O12" s="11" t="str">
        <f t="shared" si="0"/>
        <v>YA</v>
      </c>
      <c r="P12" s="12" t="str">
        <f t="shared" si="1"/>
        <v>hits</v>
      </c>
      <c r="Q12" s="13" t="str">
        <f t="shared" si="2"/>
        <v>hits</v>
      </c>
      <c r="R12" s="13" t="str">
        <f t="shared" si="3"/>
        <v>hits</v>
      </c>
      <c r="S12" s="12" t="str">
        <f t="shared" si="4"/>
        <v>hits</v>
      </c>
      <c r="T12" s="12" t="str">
        <f t="shared" si="5"/>
        <v>hits</v>
      </c>
    </row>
    <row r="13" spans="1:20" ht="31.5" x14ac:dyDescent="0.25">
      <c r="A13" s="10">
        <v>11</v>
      </c>
      <c r="C13" s="34">
        <v>0.2</v>
      </c>
      <c r="D13" s="35">
        <v>3</v>
      </c>
      <c r="E13" s="37">
        <v>0.1</v>
      </c>
      <c r="F13" s="37">
        <v>0.1</v>
      </c>
      <c r="G13" s="35">
        <v>1</v>
      </c>
      <c r="I13" s="10">
        <v>11</v>
      </c>
      <c r="J13" s="39" t="s">
        <v>69</v>
      </c>
      <c r="K13" s="11" t="str">
        <f t="shared" si="0"/>
        <v>YA</v>
      </c>
      <c r="L13" s="11" t="str">
        <f t="shared" si="0"/>
        <v>YA</v>
      </c>
      <c r="M13" s="11" t="str">
        <f t="shared" si="0"/>
        <v>YA</v>
      </c>
      <c r="N13" s="11" t="str">
        <f t="shared" si="0"/>
        <v>YA</v>
      </c>
      <c r="O13" s="11" t="str">
        <f t="shared" si="0"/>
        <v>YA</v>
      </c>
      <c r="P13" s="12" t="str">
        <f t="shared" si="1"/>
        <v>false alarm</v>
      </c>
      <c r="Q13" s="13" t="str">
        <f t="shared" si="2"/>
        <v>false alarm</v>
      </c>
      <c r="R13" s="13" t="str">
        <f t="shared" si="3"/>
        <v>false alarm</v>
      </c>
      <c r="S13" s="12" t="str">
        <f t="shared" si="4"/>
        <v>false alarm</v>
      </c>
      <c r="T13" s="12" t="str">
        <f t="shared" si="5"/>
        <v>false alarm</v>
      </c>
    </row>
    <row r="14" spans="1:20" ht="31.5" x14ac:dyDescent="0.25">
      <c r="A14" s="10">
        <v>12</v>
      </c>
      <c r="B14" s="10">
        <v>0</v>
      </c>
      <c r="C14" s="34">
        <v>0.1</v>
      </c>
      <c r="D14" s="35">
        <v>1</v>
      </c>
      <c r="E14" s="37">
        <v>0.09</v>
      </c>
      <c r="F14" s="37">
        <v>0.09</v>
      </c>
      <c r="G14" s="35">
        <v>0.1</v>
      </c>
      <c r="I14" s="10">
        <v>12</v>
      </c>
      <c r="J14" s="39" t="s">
        <v>69</v>
      </c>
      <c r="K14" s="11" t="str">
        <f t="shared" si="0"/>
        <v>YA</v>
      </c>
      <c r="L14" s="11" t="str">
        <f t="shared" si="0"/>
        <v>YA</v>
      </c>
      <c r="M14" s="11" t="str">
        <f t="shared" si="0"/>
        <v>YA</v>
      </c>
      <c r="N14" s="11" t="str">
        <f t="shared" si="0"/>
        <v>YA</v>
      </c>
      <c r="O14" s="11" t="str">
        <f t="shared" si="0"/>
        <v>YA</v>
      </c>
      <c r="P14" s="12" t="str">
        <f t="shared" si="1"/>
        <v>false alarm</v>
      </c>
      <c r="Q14" s="13" t="str">
        <f t="shared" si="2"/>
        <v>false alarm</v>
      </c>
      <c r="R14" s="13" t="str">
        <f t="shared" si="3"/>
        <v>false alarm</v>
      </c>
      <c r="S14" s="12" t="str">
        <f t="shared" si="4"/>
        <v>false alarm</v>
      </c>
      <c r="T14" s="12" t="str">
        <f t="shared" si="5"/>
        <v>false alarm</v>
      </c>
    </row>
    <row r="15" spans="1:20" ht="31.5" x14ac:dyDescent="0.25">
      <c r="A15" s="10">
        <v>13</v>
      </c>
      <c r="C15" s="34">
        <v>0.1</v>
      </c>
      <c r="D15" s="35">
        <v>0</v>
      </c>
      <c r="E15" s="49">
        <v>0.1</v>
      </c>
      <c r="F15" s="49">
        <v>0.1</v>
      </c>
      <c r="G15" s="35">
        <v>0</v>
      </c>
      <c r="I15" s="10">
        <v>13</v>
      </c>
      <c r="J15" s="39" t="s">
        <v>69</v>
      </c>
      <c r="K15" s="11" t="str">
        <f t="shared" si="0"/>
        <v>YA</v>
      </c>
      <c r="L15" s="11" t="str">
        <f t="shared" si="0"/>
        <v>TIDAK</v>
      </c>
      <c r="M15" s="11" t="str">
        <f t="shared" si="0"/>
        <v>YA</v>
      </c>
      <c r="N15" s="11" t="str">
        <f t="shared" si="0"/>
        <v>YA</v>
      </c>
      <c r="O15" s="11" t="str">
        <f t="shared" si="0"/>
        <v>TIDAK</v>
      </c>
      <c r="P15" s="12" t="str">
        <f t="shared" si="1"/>
        <v>false alarm</v>
      </c>
      <c r="Q15" s="13" t="str">
        <f t="shared" si="2"/>
        <v>correct negatives</v>
      </c>
      <c r="R15" s="13" t="str">
        <f t="shared" si="3"/>
        <v>false alarm</v>
      </c>
      <c r="S15" s="12" t="str">
        <f t="shared" si="4"/>
        <v>false alarm</v>
      </c>
      <c r="T15" s="12" t="str">
        <f t="shared" si="5"/>
        <v>correct negatives</v>
      </c>
    </row>
    <row r="16" spans="1:20" ht="31.5" x14ac:dyDescent="0.25">
      <c r="A16" s="10">
        <v>14</v>
      </c>
      <c r="C16" s="34">
        <v>0.1</v>
      </c>
      <c r="D16" s="35"/>
      <c r="E16" s="37"/>
      <c r="F16" s="37"/>
      <c r="G16" s="38"/>
      <c r="I16" s="10">
        <v>14</v>
      </c>
      <c r="J16" s="39" t="s">
        <v>69</v>
      </c>
      <c r="K16" s="11" t="str">
        <f t="shared" si="0"/>
        <v>YA</v>
      </c>
      <c r="L16" s="11" t="str">
        <f t="shared" si="0"/>
        <v>TIDAK</v>
      </c>
      <c r="M16" s="11" t="str">
        <f t="shared" si="0"/>
        <v>TIDAK</v>
      </c>
      <c r="N16" s="11" t="str">
        <f t="shared" si="0"/>
        <v>TIDAK</v>
      </c>
      <c r="O16" s="11" t="str">
        <f t="shared" si="0"/>
        <v>TIDAK</v>
      </c>
      <c r="P16" s="12" t="str">
        <f t="shared" si="1"/>
        <v>false alarm</v>
      </c>
      <c r="Q16" s="13" t="str">
        <f t="shared" si="2"/>
        <v>correct negatives</v>
      </c>
      <c r="R16" s="13" t="str">
        <f t="shared" si="3"/>
        <v>correct negatives</v>
      </c>
      <c r="S16" s="12" t="str">
        <f t="shared" si="4"/>
        <v>correct negatives</v>
      </c>
      <c r="T16" s="12" t="str">
        <f t="shared" si="5"/>
        <v>correct negatives</v>
      </c>
    </row>
    <row r="17" spans="1:21" ht="31.5" x14ac:dyDescent="0.25">
      <c r="A17" s="10">
        <v>15</v>
      </c>
      <c r="B17" s="10">
        <v>0</v>
      </c>
      <c r="C17" s="34">
        <v>0.91</v>
      </c>
      <c r="D17" s="35"/>
      <c r="E17" s="37">
        <v>0.1</v>
      </c>
      <c r="F17" s="37">
        <v>0.1</v>
      </c>
      <c r="G17" s="38"/>
      <c r="I17" s="10">
        <v>15</v>
      </c>
      <c r="J17" s="39" t="s">
        <v>69</v>
      </c>
      <c r="K17" s="11" t="str">
        <f t="shared" si="0"/>
        <v>YA</v>
      </c>
      <c r="L17" s="11" t="str">
        <f t="shared" si="0"/>
        <v>TIDAK</v>
      </c>
      <c r="M17" s="11" t="str">
        <f t="shared" si="0"/>
        <v>YA</v>
      </c>
      <c r="N17" s="11" t="str">
        <f t="shared" si="0"/>
        <v>YA</v>
      </c>
      <c r="O17" s="11" t="str">
        <f t="shared" si="0"/>
        <v>TIDAK</v>
      </c>
      <c r="P17" s="12" t="str">
        <f t="shared" si="1"/>
        <v>false alarm</v>
      </c>
      <c r="Q17" s="13" t="str">
        <f t="shared" si="2"/>
        <v>correct negatives</v>
      </c>
      <c r="R17" s="13" t="str">
        <f t="shared" si="3"/>
        <v>false alarm</v>
      </c>
      <c r="S17" s="12" t="str">
        <f t="shared" si="4"/>
        <v>false alarm</v>
      </c>
      <c r="T17" s="12" t="str">
        <f t="shared" si="5"/>
        <v>correct negatives</v>
      </c>
    </row>
    <row r="18" spans="1:21" ht="31.5" x14ac:dyDescent="0.25">
      <c r="A18" s="10">
        <v>16</v>
      </c>
      <c r="C18" s="34">
        <v>9.0999999999999998E-2</v>
      </c>
      <c r="D18" s="35"/>
      <c r="E18" s="37">
        <v>0.1</v>
      </c>
      <c r="F18" s="37">
        <v>0.1</v>
      </c>
      <c r="G18" s="38"/>
      <c r="I18" s="10">
        <v>16</v>
      </c>
      <c r="J18" s="39" t="s">
        <v>69</v>
      </c>
      <c r="K18" s="11" t="str">
        <f t="shared" si="0"/>
        <v>YA</v>
      </c>
      <c r="L18" s="11" t="str">
        <f t="shared" si="0"/>
        <v>TIDAK</v>
      </c>
      <c r="M18" s="11" t="str">
        <f t="shared" si="0"/>
        <v>YA</v>
      </c>
      <c r="N18" s="11" t="str">
        <f t="shared" si="0"/>
        <v>YA</v>
      </c>
      <c r="O18" s="11" t="str">
        <f t="shared" si="0"/>
        <v>TIDAK</v>
      </c>
      <c r="P18" s="12" t="str">
        <f t="shared" si="1"/>
        <v>false alarm</v>
      </c>
      <c r="Q18" s="13" t="str">
        <f t="shared" si="2"/>
        <v>correct negatives</v>
      </c>
      <c r="R18" s="13" t="str">
        <f t="shared" si="3"/>
        <v>false alarm</v>
      </c>
      <c r="S18" s="12" t="str">
        <f t="shared" si="4"/>
        <v>false alarm</v>
      </c>
      <c r="T18" s="12" t="str">
        <f t="shared" si="5"/>
        <v>correct negatives</v>
      </c>
    </row>
    <row r="19" spans="1:21" ht="31.5" x14ac:dyDescent="0.25">
      <c r="A19" s="10">
        <v>17</v>
      </c>
      <c r="C19" s="34">
        <v>9.0999999999999998E-2</v>
      </c>
      <c r="D19" s="35"/>
      <c r="E19" s="37">
        <v>0.1</v>
      </c>
      <c r="F19" s="37">
        <v>0.1</v>
      </c>
      <c r="G19" s="38"/>
      <c r="I19" s="10">
        <v>17</v>
      </c>
      <c r="J19" s="39" t="s">
        <v>69</v>
      </c>
      <c r="K19" s="11" t="str">
        <f t="shared" si="0"/>
        <v>YA</v>
      </c>
      <c r="L19" s="11" t="str">
        <f t="shared" si="0"/>
        <v>TIDAK</v>
      </c>
      <c r="M19" s="11" t="str">
        <f t="shared" si="0"/>
        <v>YA</v>
      </c>
      <c r="N19" s="11" t="str">
        <f t="shared" si="0"/>
        <v>YA</v>
      </c>
      <c r="O19" s="11" t="str">
        <f t="shared" si="0"/>
        <v>TIDAK</v>
      </c>
      <c r="P19" s="12" t="str">
        <f t="shared" si="1"/>
        <v>false alarm</v>
      </c>
      <c r="Q19" s="13" t="str">
        <f t="shared" si="2"/>
        <v>correct negatives</v>
      </c>
      <c r="R19" s="13" t="str">
        <f t="shared" si="3"/>
        <v>false alarm</v>
      </c>
      <c r="S19" s="12" t="str">
        <f t="shared" si="4"/>
        <v>false alarm</v>
      </c>
      <c r="T19" s="12" t="str">
        <f t="shared" si="5"/>
        <v>correct negatives</v>
      </c>
    </row>
    <row r="20" spans="1:21" ht="31.5" x14ac:dyDescent="0.25">
      <c r="A20" s="10">
        <v>18</v>
      </c>
      <c r="B20" s="10">
        <v>0</v>
      </c>
      <c r="C20" s="34"/>
      <c r="D20" s="35"/>
      <c r="E20" s="36"/>
      <c r="F20" s="37"/>
      <c r="G20" s="38"/>
      <c r="I20" s="10">
        <v>18</v>
      </c>
      <c r="J20" s="39" t="s">
        <v>69</v>
      </c>
      <c r="K20" s="11" t="str">
        <f t="shared" si="0"/>
        <v>TIDAK</v>
      </c>
      <c r="L20" s="11" t="str">
        <f t="shared" si="0"/>
        <v>TIDAK</v>
      </c>
      <c r="M20" s="11" t="str">
        <f t="shared" si="0"/>
        <v>TIDAK</v>
      </c>
      <c r="N20" s="11" t="str">
        <f t="shared" si="0"/>
        <v>TIDAK</v>
      </c>
      <c r="O20" s="11" t="str">
        <f t="shared" si="0"/>
        <v>TIDAK</v>
      </c>
      <c r="P20" s="12" t="str">
        <f t="shared" si="1"/>
        <v>correct negatives</v>
      </c>
      <c r="Q20" s="13" t="str">
        <f t="shared" si="2"/>
        <v>correct negatives</v>
      </c>
      <c r="R20" s="13" t="str">
        <f t="shared" si="3"/>
        <v>correct negatives</v>
      </c>
      <c r="S20" s="12" t="str">
        <f t="shared" si="4"/>
        <v>correct negatives</v>
      </c>
      <c r="T20" s="12" t="str">
        <f t="shared" si="5"/>
        <v>correct negatives</v>
      </c>
    </row>
    <row r="21" spans="1:21" ht="31.5" x14ac:dyDescent="0.25">
      <c r="A21" s="10">
        <v>19</v>
      </c>
      <c r="C21" s="34"/>
      <c r="D21" s="35"/>
      <c r="E21" s="36"/>
      <c r="F21" s="37"/>
      <c r="G21" s="38"/>
      <c r="I21" s="10">
        <v>19</v>
      </c>
      <c r="J21" s="39" t="s">
        <v>69</v>
      </c>
      <c r="K21" s="11" t="str">
        <f t="shared" si="0"/>
        <v>TIDAK</v>
      </c>
      <c r="L21" s="11" t="str">
        <f t="shared" si="0"/>
        <v>TIDAK</v>
      </c>
      <c r="M21" s="11" t="str">
        <f t="shared" si="0"/>
        <v>TIDAK</v>
      </c>
      <c r="N21" s="11" t="str">
        <f t="shared" si="0"/>
        <v>TIDAK</v>
      </c>
      <c r="O21" s="11" t="str">
        <f t="shared" si="0"/>
        <v>TIDAK</v>
      </c>
      <c r="P21" s="12" t="str">
        <f t="shared" si="1"/>
        <v>correct negatives</v>
      </c>
      <c r="Q21" s="13" t="str">
        <f t="shared" si="2"/>
        <v>correct negatives</v>
      </c>
      <c r="R21" s="13" t="str">
        <f t="shared" si="3"/>
        <v>correct negatives</v>
      </c>
      <c r="S21" s="12" t="str">
        <f t="shared" si="4"/>
        <v>correct negatives</v>
      </c>
      <c r="T21" s="12" t="str">
        <f t="shared" si="5"/>
        <v>correct negatives</v>
      </c>
    </row>
    <row r="22" spans="1:21" ht="31.5" x14ac:dyDescent="0.25">
      <c r="A22" s="10">
        <v>20</v>
      </c>
      <c r="C22" s="34"/>
      <c r="D22" s="35"/>
      <c r="E22" s="36"/>
      <c r="F22" s="37"/>
      <c r="G22" s="38"/>
      <c r="I22" s="10">
        <v>20</v>
      </c>
      <c r="J22" s="39" t="s">
        <v>69</v>
      </c>
      <c r="K22" s="11" t="str">
        <f t="shared" si="0"/>
        <v>TIDAK</v>
      </c>
      <c r="L22" s="11" t="str">
        <f t="shared" si="0"/>
        <v>TIDAK</v>
      </c>
      <c r="M22" s="11" t="str">
        <f t="shared" si="0"/>
        <v>TIDAK</v>
      </c>
      <c r="N22" s="11" t="str">
        <f t="shared" si="0"/>
        <v>TIDAK</v>
      </c>
      <c r="O22" s="11" t="str">
        <f t="shared" si="0"/>
        <v>TIDAK</v>
      </c>
      <c r="P22" s="12" t="str">
        <f t="shared" si="1"/>
        <v>correct negatives</v>
      </c>
      <c r="Q22" s="13" t="str">
        <f t="shared" si="2"/>
        <v>correct negatives</v>
      </c>
      <c r="R22" s="13" t="str">
        <f t="shared" si="3"/>
        <v>correct negatives</v>
      </c>
      <c r="S22" s="12" t="str">
        <f t="shared" si="4"/>
        <v>correct negatives</v>
      </c>
      <c r="T22" s="12" t="str">
        <f t="shared" si="5"/>
        <v>correct negatives</v>
      </c>
    </row>
    <row r="23" spans="1:21" ht="31.5" x14ac:dyDescent="0.25">
      <c r="A23" s="10">
        <v>21</v>
      </c>
      <c r="B23" s="10">
        <v>0</v>
      </c>
      <c r="C23" s="34"/>
      <c r="D23" s="35"/>
      <c r="E23" s="36"/>
      <c r="F23" s="37"/>
      <c r="G23" s="38"/>
      <c r="I23" s="10">
        <v>21</v>
      </c>
      <c r="J23" s="39" t="s">
        <v>69</v>
      </c>
      <c r="K23" s="11" t="str">
        <f t="shared" si="0"/>
        <v>TIDAK</v>
      </c>
      <c r="L23" s="11" t="str">
        <f t="shared" si="0"/>
        <v>TIDAK</v>
      </c>
      <c r="M23" s="11" t="str">
        <f t="shared" si="0"/>
        <v>TIDAK</v>
      </c>
      <c r="N23" s="11" t="str">
        <f t="shared" si="0"/>
        <v>TIDAK</v>
      </c>
      <c r="O23" s="11" t="str">
        <f t="shared" si="0"/>
        <v>TIDAK</v>
      </c>
      <c r="P23" s="12" t="str">
        <f t="shared" si="1"/>
        <v>correct negatives</v>
      </c>
      <c r="Q23" s="13" t="str">
        <f t="shared" si="2"/>
        <v>correct negatives</v>
      </c>
      <c r="R23" s="13" t="str">
        <f t="shared" si="3"/>
        <v>correct negatives</v>
      </c>
      <c r="S23" s="12" t="str">
        <f t="shared" si="4"/>
        <v>correct negatives</v>
      </c>
      <c r="T23" s="12" t="str">
        <f t="shared" si="5"/>
        <v>correct negatives</v>
      </c>
    </row>
    <row r="24" spans="1:21" ht="31.5" x14ac:dyDescent="0.25">
      <c r="A24" s="10">
        <v>22</v>
      </c>
      <c r="C24" s="34"/>
      <c r="D24" s="35"/>
      <c r="E24" s="36"/>
      <c r="F24" s="37"/>
      <c r="G24" s="38"/>
      <c r="I24" s="10">
        <v>22</v>
      </c>
      <c r="J24" s="39" t="s">
        <v>69</v>
      </c>
      <c r="K24" s="11" t="str">
        <f t="shared" si="0"/>
        <v>TIDAK</v>
      </c>
      <c r="L24" s="11" t="str">
        <f t="shared" si="0"/>
        <v>TIDAK</v>
      </c>
      <c r="M24" s="11" t="str">
        <f t="shared" si="0"/>
        <v>TIDAK</v>
      </c>
      <c r="N24" s="11" t="str">
        <f t="shared" si="0"/>
        <v>TIDAK</v>
      </c>
      <c r="O24" s="11" t="str">
        <f t="shared" si="0"/>
        <v>TIDAK</v>
      </c>
      <c r="P24" s="12" t="str">
        <f t="shared" si="1"/>
        <v>correct negatives</v>
      </c>
      <c r="Q24" s="13" t="str">
        <f t="shared" si="2"/>
        <v>correct negatives</v>
      </c>
      <c r="R24" s="13" t="str">
        <f t="shared" si="3"/>
        <v>correct negatives</v>
      </c>
      <c r="S24" s="12" t="str">
        <f t="shared" si="4"/>
        <v>correct negatives</v>
      </c>
      <c r="T24" s="12" t="str">
        <f t="shared" si="5"/>
        <v>correct negatives</v>
      </c>
    </row>
    <row r="25" spans="1:21" ht="31.5" x14ac:dyDescent="0.25">
      <c r="A25" s="10">
        <v>23</v>
      </c>
      <c r="C25" s="34"/>
      <c r="D25" s="35"/>
      <c r="E25" s="36"/>
      <c r="F25" s="37"/>
      <c r="G25" s="38"/>
      <c r="I25" s="10">
        <v>23</v>
      </c>
      <c r="J25" s="39" t="s">
        <v>69</v>
      </c>
      <c r="K25" s="11" t="str">
        <f t="shared" si="0"/>
        <v>TIDAK</v>
      </c>
      <c r="L25" s="11" t="str">
        <f t="shared" si="0"/>
        <v>TIDAK</v>
      </c>
      <c r="M25" s="11" t="str">
        <f t="shared" si="0"/>
        <v>TIDAK</v>
      </c>
      <c r="N25" s="11" t="str">
        <f t="shared" si="0"/>
        <v>TIDAK</v>
      </c>
      <c r="O25" s="11" t="str">
        <f t="shared" si="0"/>
        <v>TIDAK</v>
      </c>
      <c r="P25" s="12" t="str">
        <f t="shared" si="1"/>
        <v>correct negatives</v>
      </c>
      <c r="Q25" s="13" t="str">
        <f t="shared" si="2"/>
        <v>correct negatives</v>
      </c>
      <c r="R25" s="13" t="str">
        <f t="shared" si="3"/>
        <v>correct negatives</v>
      </c>
      <c r="S25" s="12" t="str">
        <f t="shared" si="4"/>
        <v>correct negatives</v>
      </c>
      <c r="T25" s="12" t="str">
        <f t="shared" si="5"/>
        <v>correct negatives</v>
      </c>
    </row>
    <row r="26" spans="1:21" ht="31.5" x14ac:dyDescent="0.25">
      <c r="A26" s="10">
        <v>24</v>
      </c>
      <c r="B26" s="10">
        <v>0</v>
      </c>
      <c r="C26" s="34"/>
      <c r="D26" s="35"/>
      <c r="E26" s="36"/>
      <c r="F26" s="37"/>
      <c r="G26" s="38"/>
      <c r="I26" s="10">
        <v>24</v>
      </c>
      <c r="J26" s="39" t="s">
        <v>69</v>
      </c>
      <c r="K26" s="11" t="str">
        <f t="shared" si="0"/>
        <v>TIDAK</v>
      </c>
      <c r="L26" s="11" t="str">
        <f t="shared" si="0"/>
        <v>TIDAK</v>
      </c>
      <c r="M26" s="11" t="str">
        <f t="shared" si="0"/>
        <v>TIDAK</v>
      </c>
      <c r="N26" s="11" t="str">
        <f t="shared" si="0"/>
        <v>TIDAK</v>
      </c>
      <c r="O26" s="11" t="str">
        <f t="shared" si="0"/>
        <v>TIDAK</v>
      </c>
      <c r="P26" s="12" t="str">
        <f t="shared" si="1"/>
        <v>correct negatives</v>
      </c>
      <c r="Q26" s="13" t="str">
        <f t="shared" si="2"/>
        <v>correct negatives</v>
      </c>
      <c r="R26" s="13" t="str">
        <f t="shared" si="3"/>
        <v>correct negatives</v>
      </c>
      <c r="S26" s="12" t="str">
        <f t="shared" si="4"/>
        <v>correct negatives</v>
      </c>
      <c r="T26" s="12" t="str">
        <f t="shared" si="5"/>
        <v>correct negatives</v>
      </c>
    </row>
    <row r="27" spans="1:21" x14ac:dyDescent="0.25">
      <c r="B27" s="2">
        <f t="shared" ref="B27:G27" si="6">SUM(B3:B26)</f>
        <v>0.7</v>
      </c>
      <c r="C27" s="2">
        <f t="shared" si="6"/>
        <v>14.591999999999997</v>
      </c>
      <c r="D27" s="2">
        <f t="shared" si="6"/>
        <v>43.9</v>
      </c>
      <c r="E27" s="2">
        <f t="shared" si="6"/>
        <v>10.589999999999998</v>
      </c>
      <c r="F27" s="2">
        <f t="shared" si="6"/>
        <v>8.5899999999999981</v>
      </c>
      <c r="G27" s="2">
        <f t="shared" si="6"/>
        <v>22.200000000000003</v>
      </c>
      <c r="I27" s="20"/>
    </row>
    <row r="28" spans="1:21" x14ac:dyDescent="0.25">
      <c r="C28" s="21">
        <v>14.531537416999999</v>
      </c>
      <c r="D28" s="21">
        <v>43.744520000000001</v>
      </c>
      <c r="E28" s="10">
        <v>10.70689</v>
      </c>
      <c r="F28" s="21">
        <v>8.5424146650000008</v>
      </c>
      <c r="G28" s="21">
        <v>22.263202581000002</v>
      </c>
      <c r="J28" s="26"/>
      <c r="K28" s="3" t="s">
        <v>9</v>
      </c>
      <c r="L28" s="3" t="s">
        <v>10</v>
      </c>
      <c r="M28" s="3" t="s">
        <v>6</v>
      </c>
      <c r="N28" s="4" t="s">
        <v>7</v>
      </c>
      <c r="O28" s="3" t="s">
        <v>8</v>
      </c>
      <c r="Q28" s="23" t="s">
        <v>9</v>
      </c>
      <c r="R28" s="23" t="s">
        <v>10</v>
      </c>
      <c r="S28" s="23" t="s">
        <v>6</v>
      </c>
      <c r="T28" s="24" t="s">
        <v>7</v>
      </c>
      <c r="U28" s="23" t="s">
        <v>8</v>
      </c>
    </row>
    <row r="29" spans="1:21" x14ac:dyDescent="0.25">
      <c r="C29" s="21"/>
      <c r="D29" s="21"/>
      <c r="F29" s="21"/>
      <c r="G29" s="21"/>
      <c r="J29" s="25" t="s">
        <v>35</v>
      </c>
      <c r="K29" s="26">
        <f>COUNTIF(P3:P26,"hits")</f>
        <v>4</v>
      </c>
      <c r="L29" s="26">
        <f>COUNTIF(Q3:Q26,"hits")</f>
        <v>4</v>
      </c>
      <c r="M29" s="26">
        <f>COUNTIF(R3:R26,"hits")</f>
        <v>4</v>
      </c>
      <c r="N29" s="26">
        <f>COUNTIF(S3:S26,"hits")</f>
        <v>4</v>
      </c>
      <c r="O29" s="26">
        <f>COUNTIF(T3:T26,"hits")</f>
        <v>4</v>
      </c>
      <c r="P29" s="27" t="s">
        <v>36</v>
      </c>
      <c r="Q29" s="26">
        <f>(K29+K32)/K33</f>
        <v>0.58333333333333337</v>
      </c>
      <c r="R29" s="26">
        <f>(L29+L32)/L33</f>
        <v>0.83333333333333337</v>
      </c>
      <c r="S29" s="26">
        <f>(M29+M32)/M33</f>
        <v>0.66666666666666663</v>
      </c>
      <c r="T29" s="26">
        <f>(N29+N32)/N33</f>
        <v>0.66666666666666663</v>
      </c>
      <c r="U29" s="26">
        <f>(O29+O32)/O33</f>
        <v>0.83333333333333337</v>
      </c>
    </row>
    <row r="30" spans="1:21" x14ac:dyDescent="0.25">
      <c r="J30" s="25" t="s">
        <v>37</v>
      </c>
      <c r="K30" s="26">
        <f>COUNTIF(P3:P26,"misses")</f>
        <v>0</v>
      </c>
      <c r="L30" s="26">
        <f>COUNTIF(Q3:Q26,"misses")</f>
        <v>0</v>
      </c>
      <c r="M30" s="26">
        <f>COUNTIF(R3:R26,"misses")</f>
        <v>0</v>
      </c>
      <c r="N30" s="26">
        <f>COUNTIF(S3:S26,"misses")</f>
        <v>0</v>
      </c>
      <c r="O30" s="26">
        <f>COUNTIF(T3:T26,"misses")</f>
        <v>0</v>
      </c>
      <c r="P30" s="27" t="s">
        <v>38</v>
      </c>
      <c r="Q30" s="26">
        <f>K29/(K30+K29)</f>
        <v>1</v>
      </c>
      <c r="R30" s="26">
        <f>L29/(L30+L29)</f>
        <v>1</v>
      </c>
      <c r="S30" s="26">
        <f>M29/(M30+M29)</f>
        <v>1</v>
      </c>
      <c r="T30" s="26">
        <f>N29/(N30+N29)</f>
        <v>1</v>
      </c>
      <c r="U30" s="26">
        <f>O29/(O30+O29)</f>
        <v>1</v>
      </c>
    </row>
    <row r="31" spans="1:21" x14ac:dyDescent="0.25">
      <c r="J31" s="25" t="s">
        <v>39</v>
      </c>
      <c r="K31" s="26">
        <f>COUNTIF(P3:P26,"false alarm")</f>
        <v>10</v>
      </c>
      <c r="L31" s="26">
        <f>COUNTIF(Q3:Q26,"false alarm")</f>
        <v>4</v>
      </c>
      <c r="M31" s="26">
        <f>COUNTIF(R3:R26,"false alarm")</f>
        <v>8</v>
      </c>
      <c r="N31" s="26">
        <f>COUNTIF(S3:S26,"false alarm")</f>
        <v>8</v>
      </c>
      <c r="O31" s="26">
        <f>COUNTIF(T3:T26,"false alarm")</f>
        <v>4</v>
      </c>
      <c r="P31" s="27" t="s">
        <v>40</v>
      </c>
      <c r="Q31" s="26">
        <f>K31/(K29+K31)</f>
        <v>0.7142857142857143</v>
      </c>
      <c r="R31" s="26">
        <f>L31/(L29+L31)</f>
        <v>0.5</v>
      </c>
      <c r="S31" s="26">
        <f>M31/(M29+M31)</f>
        <v>0.66666666666666663</v>
      </c>
      <c r="T31" s="26">
        <f>N31/(N29+N31)</f>
        <v>0.66666666666666663</v>
      </c>
      <c r="U31" s="26">
        <f>O31/(O29+O31)</f>
        <v>0.5</v>
      </c>
    </row>
    <row r="32" spans="1:21" x14ac:dyDescent="0.25">
      <c r="J32" s="25" t="s">
        <v>41</v>
      </c>
      <c r="K32" s="26">
        <f>COUNTIF(P3:P26,"correct negatives")</f>
        <v>10</v>
      </c>
      <c r="L32" s="26">
        <f>COUNTIF(Q3:Q26,"correct negatives")</f>
        <v>16</v>
      </c>
      <c r="M32" s="26">
        <f>COUNTIF(R3:R26,"correct negatives")</f>
        <v>12</v>
      </c>
      <c r="N32" s="26">
        <f>COUNTIF(S3:S26,"correct negatives")</f>
        <v>12</v>
      </c>
      <c r="O32" s="26">
        <f>COUNTIF(T3:T26,"correct negatives")</f>
        <v>16</v>
      </c>
    </row>
    <row r="33" spans="1:15" x14ac:dyDescent="0.25">
      <c r="I33" s="28"/>
      <c r="J33" s="25" t="s">
        <v>42</v>
      </c>
      <c r="K33" s="28">
        <f>SUM(K29:K32)</f>
        <v>24</v>
      </c>
      <c r="L33" s="28">
        <f>SUM(L29:L32)</f>
        <v>24</v>
      </c>
      <c r="M33" s="28">
        <f>SUM(M29:M32)</f>
        <v>24</v>
      </c>
      <c r="N33" s="28">
        <f>SUM(N29:N32)</f>
        <v>24</v>
      </c>
      <c r="O33" s="28">
        <f>SUM(O29:O32)</f>
        <v>24</v>
      </c>
    </row>
    <row r="34" spans="1:15" x14ac:dyDescent="0.25">
      <c r="I34" s="28"/>
      <c r="K34" s="28"/>
      <c r="M34" s="28"/>
    </row>
    <row r="35" spans="1:15" x14ac:dyDescent="0.25">
      <c r="A35" s="10" t="s">
        <v>43</v>
      </c>
      <c r="I35" s="28" t="s">
        <v>44</v>
      </c>
      <c r="K35" s="28"/>
      <c r="M35" s="28"/>
    </row>
    <row r="36" spans="1:15" x14ac:dyDescent="0.25">
      <c r="A36" s="29" t="s">
        <v>2</v>
      </c>
      <c r="B36" s="10" t="s">
        <v>3</v>
      </c>
      <c r="C36" s="10" t="s">
        <v>4</v>
      </c>
      <c r="D36" s="10" t="s">
        <v>5</v>
      </c>
      <c r="E36" s="10" t="s">
        <v>6</v>
      </c>
      <c r="F36" s="1" t="s">
        <v>7</v>
      </c>
      <c r="G36" s="10" t="s">
        <v>8</v>
      </c>
      <c r="I36" s="28"/>
      <c r="K36" s="28"/>
      <c r="M36" s="28"/>
    </row>
    <row r="37" spans="1:15" x14ac:dyDescent="0.25">
      <c r="A37" s="30" t="s">
        <v>45</v>
      </c>
      <c r="B37" s="10">
        <v>0</v>
      </c>
      <c r="C37" s="10">
        <f>SUM(C3:C5)</f>
        <v>0</v>
      </c>
      <c r="D37" s="10">
        <f>SUM(D3:D5)</f>
        <v>0</v>
      </c>
      <c r="E37" s="10">
        <f>SUM(E3:E5)</f>
        <v>0</v>
      </c>
      <c r="F37" s="10">
        <f>SUM(F3:F5)</f>
        <v>0</v>
      </c>
      <c r="G37" s="10">
        <f>SUM(G3:G5)</f>
        <v>0</v>
      </c>
      <c r="I37" s="28"/>
      <c r="K37" s="28"/>
      <c r="M37" s="28"/>
    </row>
    <row r="38" spans="1:15" x14ac:dyDescent="0.25">
      <c r="A38" s="30" t="s">
        <v>46</v>
      </c>
      <c r="B38" s="31">
        <v>0</v>
      </c>
      <c r="C38" s="31">
        <f>SUM(D6:D8)</f>
        <v>7.9</v>
      </c>
      <c r="D38" s="31">
        <f>SUM(E6:E8)</f>
        <v>0.30000000000000004</v>
      </c>
      <c r="E38" s="31">
        <f>SUM(F6:F8)</f>
        <v>0.30000000000000004</v>
      </c>
      <c r="F38" s="31">
        <f>SUM(G6:G8)</f>
        <v>7.1</v>
      </c>
      <c r="G38" s="31">
        <f>SUM(H6:H8)</f>
        <v>0</v>
      </c>
      <c r="I38" s="28"/>
      <c r="K38" s="28"/>
      <c r="M38" s="28"/>
    </row>
    <row r="39" spans="1:15" x14ac:dyDescent="0.25">
      <c r="A39" s="30" t="s">
        <v>47</v>
      </c>
      <c r="B39" s="10">
        <v>0.7</v>
      </c>
      <c r="C39" s="10">
        <f>SUM(C9:C11)</f>
        <v>9.1</v>
      </c>
      <c r="D39" s="10">
        <f>SUM(D9:D11)</f>
        <v>30</v>
      </c>
      <c r="E39" s="10">
        <f>SUM(E9:E11)</f>
        <v>8</v>
      </c>
      <c r="F39" s="10">
        <f>SUM(F9:F11)</f>
        <v>7</v>
      </c>
      <c r="G39" s="10">
        <f>SUM(G9:G11)</f>
        <v>13</v>
      </c>
      <c r="I39" s="28"/>
      <c r="K39" s="28"/>
      <c r="M39" s="28"/>
    </row>
    <row r="40" spans="1:15" x14ac:dyDescent="0.25">
      <c r="A40" s="30" t="s">
        <v>48</v>
      </c>
      <c r="B40" s="10">
        <v>0</v>
      </c>
      <c r="C40" s="10">
        <f>SUM(C12:C14)</f>
        <v>2.3000000000000003</v>
      </c>
      <c r="D40" s="10">
        <f>SUM(D12:D14)</f>
        <v>6</v>
      </c>
      <c r="E40" s="10">
        <f>SUM(E12:E14)</f>
        <v>1.8900000000000001</v>
      </c>
      <c r="F40" s="10">
        <f>SUM(F12:F14)</f>
        <v>0.8899999999999999</v>
      </c>
      <c r="G40" s="10">
        <f>SUM(G12:G14)</f>
        <v>2.1</v>
      </c>
      <c r="I40" s="32"/>
      <c r="K40" s="28"/>
      <c r="M40" s="28"/>
    </row>
    <row r="41" spans="1:15" x14ac:dyDescent="0.25">
      <c r="A41" s="30" t="s">
        <v>49</v>
      </c>
      <c r="B41" s="10">
        <v>0</v>
      </c>
      <c r="C41" s="10">
        <f>SUM(C15:C17)</f>
        <v>1.1100000000000001</v>
      </c>
      <c r="D41" s="10">
        <f>SUM(D15:D17)</f>
        <v>0</v>
      </c>
      <c r="E41" s="10">
        <f>SUM(E15:E17)</f>
        <v>0.2</v>
      </c>
      <c r="F41" s="10">
        <f>SUM(F15:F17)</f>
        <v>0.2</v>
      </c>
      <c r="G41" s="10">
        <f>SUM(G15:G17)</f>
        <v>0</v>
      </c>
      <c r="I41" s="28"/>
      <c r="K41" s="28"/>
      <c r="M41" s="28"/>
    </row>
    <row r="42" spans="1:15" x14ac:dyDescent="0.25">
      <c r="A42" s="30" t="s">
        <v>50</v>
      </c>
      <c r="B42" s="10">
        <v>0</v>
      </c>
      <c r="C42" s="10">
        <f>SUM(C18:C20)</f>
        <v>0.182</v>
      </c>
      <c r="D42" s="10">
        <f>SUM(D18:D20)</f>
        <v>0</v>
      </c>
      <c r="E42" s="10">
        <f>SUM(E18:E20)</f>
        <v>0.2</v>
      </c>
      <c r="F42" s="10">
        <f>SUM(F18:F20)</f>
        <v>0.2</v>
      </c>
      <c r="G42" s="10">
        <f>SUM(G18:G20)</f>
        <v>0</v>
      </c>
      <c r="I42" s="28"/>
      <c r="K42" s="28"/>
      <c r="M42" s="33"/>
    </row>
    <row r="43" spans="1:15" x14ac:dyDescent="0.25">
      <c r="A43" s="30" t="s">
        <v>51</v>
      </c>
      <c r="B43" s="10">
        <v>0</v>
      </c>
      <c r="C43" s="10">
        <f>SUM(C21:C23)</f>
        <v>0</v>
      </c>
      <c r="D43" s="10">
        <f>SUM(D21:D23)</f>
        <v>0</v>
      </c>
      <c r="E43" s="10">
        <f>SUM(E21:E23)</f>
        <v>0</v>
      </c>
      <c r="F43" s="10">
        <f>SUM(F21:F23)</f>
        <v>0</v>
      </c>
      <c r="G43" s="10">
        <f>SUM(G21:G23)</f>
        <v>0</v>
      </c>
      <c r="I43" s="32"/>
      <c r="K43" s="28"/>
      <c r="M43" s="33"/>
    </row>
    <row r="44" spans="1:15" x14ac:dyDescent="0.25">
      <c r="A44" s="30" t="s">
        <v>52</v>
      </c>
      <c r="B44" s="10">
        <v>0</v>
      </c>
      <c r="C44" s="10">
        <f>SUM(C24:C26)</f>
        <v>0</v>
      </c>
      <c r="D44" s="10">
        <f>SUM(D24:D26)</f>
        <v>0</v>
      </c>
      <c r="E44" s="10">
        <f>SUM(E24:E26)</f>
        <v>0</v>
      </c>
      <c r="F44" s="10">
        <f>SUM(F24:F26)</f>
        <v>0</v>
      </c>
      <c r="G44" s="10">
        <f>SUM(G24:G26)</f>
        <v>0</v>
      </c>
      <c r="I44" s="28"/>
      <c r="K44" s="28"/>
      <c r="M44" s="33"/>
    </row>
    <row r="45" spans="1:15" x14ac:dyDescent="0.25">
      <c r="A45" s="20"/>
      <c r="I45" s="28"/>
      <c r="K45" s="28"/>
      <c r="M45" s="28"/>
    </row>
    <row r="46" spans="1:15" x14ac:dyDescent="0.25">
      <c r="C46" s="20" t="s">
        <v>53</v>
      </c>
      <c r="I46" s="32"/>
      <c r="K46" s="28"/>
      <c r="M46" s="28"/>
    </row>
    <row r="47" spans="1:15" x14ac:dyDescent="0.25">
      <c r="A47" s="29" t="s">
        <v>54</v>
      </c>
      <c r="B47" s="10" t="s">
        <v>65</v>
      </c>
      <c r="C47" s="10" t="s">
        <v>9</v>
      </c>
      <c r="D47" s="10" t="s">
        <v>10</v>
      </c>
      <c r="E47" s="10" t="s">
        <v>6</v>
      </c>
      <c r="F47" s="1" t="s">
        <v>7</v>
      </c>
      <c r="G47" s="10" t="s">
        <v>8</v>
      </c>
      <c r="I47" s="28"/>
      <c r="K47" s="28"/>
      <c r="M47" s="28"/>
    </row>
    <row r="48" spans="1:15" x14ac:dyDescent="0.25">
      <c r="A48" s="45" t="s">
        <v>67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28"/>
      <c r="K48" s="28"/>
      <c r="M48" s="28"/>
    </row>
    <row r="49" spans="1:13" x14ac:dyDescent="0.25">
      <c r="A49" s="45" t="s">
        <v>55</v>
      </c>
      <c r="B49" s="10">
        <f t="shared" ref="B49:G49" si="7">SUM(B37)</f>
        <v>0</v>
      </c>
      <c r="C49" s="10">
        <f t="shared" si="7"/>
        <v>0</v>
      </c>
      <c r="D49" s="10">
        <f t="shared" si="7"/>
        <v>0</v>
      </c>
      <c r="E49" s="10">
        <f t="shared" si="7"/>
        <v>0</v>
      </c>
      <c r="F49" s="10">
        <f t="shared" si="7"/>
        <v>0</v>
      </c>
      <c r="G49" s="10">
        <f t="shared" si="7"/>
        <v>0</v>
      </c>
      <c r="K49" s="28"/>
      <c r="M49" s="28"/>
    </row>
    <row r="50" spans="1:13" x14ac:dyDescent="0.25">
      <c r="A50" s="45" t="s">
        <v>56</v>
      </c>
      <c r="B50" s="31">
        <f>SUM(B37:B38)</f>
        <v>0</v>
      </c>
      <c r="C50" s="31">
        <f>SUM(C3:C8)</f>
        <v>1.9000000000000001</v>
      </c>
      <c r="D50" s="31">
        <f>SUM(D3:D8)</f>
        <v>7.9</v>
      </c>
      <c r="E50" s="31">
        <f>SUM(E3:E8)</f>
        <v>0.30000000000000004</v>
      </c>
      <c r="F50" s="31">
        <f>SUM(F3:F8)</f>
        <v>0.30000000000000004</v>
      </c>
      <c r="G50" s="31">
        <f>SUM(G3:G8)</f>
        <v>7.1</v>
      </c>
      <c r="K50" s="28"/>
      <c r="M50" s="28"/>
    </row>
    <row r="51" spans="1:13" x14ac:dyDescent="0.25">
      <c r="A51" s="45" t="s">
        <v>57</v>
      </c>
      <c r="B51" s="10">
        <f>SUM(B37:B39)</f>
        <v>0.7</v>
      </c>
      <c r="C51" s="10">
        <f>SUM(C3:C11)</f>
        <v>11</v>
      </c>
      <c r="D51" s="10">
        <f>SUM(D3:D11)</f>
        <v>37.9</v>
      </c>
      <c r="E51" s="10">
        <f>SUM(E3:E11)</f>
        <v>8.3000000000000007</v>
      </c>
      <c r="F51" s="10">
        <f>SUM(F3:F11)</f>
        <v>7.3</v>
      </c>
      <c r="G51" s="10">
        <f>SUM(G3:G11)</f>
        <v>20.100000000000001</v>
      </c>
      <c r="K51" s="28"/>
      <c r="M51" s="28"/>
    </row>
    <row r="52" spans="1:13" x14ac:dyDescent="0.25">
      <c r="A52" s="45" t="s">
        <v>58</v>
      </c>
      <c r="B52" s="10">
        <f>SUM(B37:B40)</f>
        <v>0.7</v>
      </c>
      <c r="C52" s="10">
        <f>SUM(C3:C14)</f>
        <v>13.299999999999999</v>
      </c>
      <c r="D52" s="10">
        <f>SUM(D3:D14)</f>
        <v>43.9</v>
      </c>
      <c r="E52" s="10">
        <f>SUM(E3:E14)</f>
        <v>10.19</v>
      </c>
      <c r="F52" s="10">
        <f>SUM(F3:F14)</f>
        <v>8.19</v>
      </c>
      <c r="G52" s="10">
        <f>SUM(G3:G14)</f>
        <v>22.200000000000003</v>
      </c>
      <c r="K52" s="28"/>
      <c r="M52" s="28"/>
    </row>
    <row r="53" spans="1:13" x14ac:dyDescent="0.25">
      <c r="A53" s="45" t="s">
        <v>59</v>
      </c>
      <c r="B53" s="10">
        <f>SUM(B37:B41)</f>
        <v>0.7</v>
      </c>
      <c r="C53" s="10">
        <f>SUM(C3:C17)</f>
        <v>14.409999999999998</v>
      </c>
      <c r="D53" s="10">
        <f>SUM(D3:D17)</f>
        <v>43.9</v>
      </c>
      <c r="E53" s="10">
        <f>SUM(E3:E17)</f>
        <v>10.389999999999999</v>
      </c>
      <c r="F53" s="10">
        <f>SUM(F3:F17)</f>
        <v>8.3899999999999988</v>
      </c>
      <c r="G53" s="10">
        <f>SUM(G3:G17)</f>
        <v>22.200000000000003</v>
      </c>
      <c r="K53" s="28"/>
      <c r="M53" s="28"/>
    </row>
    <row r="54" spans="1:13" x14ac:dyDescent="0.25">
      <c r="A54" s="45" t="s">
        <v>60</v>
      </c>
      <c r="B54" s="10">
        <f>SUM(B37:B42)</f>
        <v>0.7</v>
      </c>
      <c r="C54" s="10">
        <f>SUM(C3:C20)</f>
        <v>14.591999999999997</v>
      </c>
      <c r="D54" s="10">
        <f>SUM(D3:D20)</f>
        <v>43.9</v>
      </c>
      <c r="E54" s="10">
        <f>SUM(E3:E20)</f>
        <v>10.589999999999998</v>
      </c>
      <c r="F54" s="10">
        <f>SUM(F3:F20)</f>
        <v>8.5899999999999981</v>
      </c>
      <c r="G54" s="10">
        <f>SUM(G3:G20)</f>
        <v>22.200000000000003</v>
      </c>
      <c r="K54" s="28"/>
      <c r="M54" s="28"/>
    </row>
    <row r="55" spans="1:13" x14ac:dyDescent="0.25">
      <c r="A55" s="45" t="s">
        <v>61</v>
      </c>
      <c r="B55" s="10">
        <f>SUM(B37:B43)</f>
        <v>0.7</v>
      </c>
      <c r="C55" s="10">
        <f>SUM(C3:C23)</f>
        <v>14.591999999999997</v>
      </c>
      <c r="D55" s="10">
        <f>SUM(D3:D23)</f>
        <v>43.9</v>
      </c>
      <c r="E55" s="10">
        <f>SUM(E3:E23)</f>
        <v>10.589999999999998</v>
      </c>
      <c r="F55" s="10">
        <f>SUM(F3:F23)</f>
        <v>8.5899999999999981</v>
      </c>
      <c r="G55" s="10">
        <f>SUM(G3:G23)</f>
        <v>22.200000000000003</v>
      </c>
      <c r="K55" s="28"/>
      <c r="M55" s="28"/>
    </row>
    <row r="56" spans="1:13" x14ac:dyDescent="0.25">
      <c r="A56" s="45" t="s">
        <v>62</v>
      </c>
      <c r="B56" s="10">
        <f>SUM(B37:B44)</f>
        <v>0.7</v>
      </c>
      <c r="C56" s="10">
        <f>SUM(C3:C26)</f>
        <v>14.591999999999997</v>
      </c>
      <c r="D56" s="10">
        <f>SUM(D3:D26)</f>
        <v>43.9</v>
      </c>
      <c r="E56" s="10">
        <f>SUM(E3:E26)</f>
        <v>10.589999999999998</v>
      </c>
      <c r="F56" s="10">
        <f>SUM(F3:F26)</f>
        <v>8.5899999999999981</v>
      </c>
      <c r="G56" s="10">
        <f>SUM(G3:G26)</f>
        <v>22.200000000000003</v>
      </c>
      <c r="K56" s="28"/>
      <c r="M56" s="28"/>
    </row>
    <row r="57" spans="1:13" x14ac:dyDescent="0.25">
      <c r="B57" s="2">
        <f t="shared" ref="B57:G57" si="8">SUM(B37:B44)</f>
        <v>0.7</v>
      </c>
      <c r="C57" s="2">
        <f t="shared" si="8"/>
        <v>20.591999999999999</v>
      </c>
      <c r="D57" s="2">
        <f t="shared" si="8"/>
        <v>36.299999999999997</v>
      </c>
      <c r="E57" s="2">
        <f t="shared" si="8"/>
        <v>10.59</v>
      </c>
      <c r="F57" s="2">
        <f t="shared" si="8"/>
        <v>15.389999999999999</v>
      </c>
      <c r="G57" s="2">
        <f t="shared" si="8"/>
        <v>15.1</v>
      </c>
      <c r="K57" s="28"/>
      <c r="M57" s="28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CENGKARENG20FEB</vt:lpstr>
      <vt:lpstr>CITEKO20FEB</vt:lpstr>
      <vt:lpstr>musim20feb</vt:lpstr>
      <vt:lpstr>PERIUK20FEB</vt:lpstr>
      <vt:lpstr>KEMAYORAN20FEB</vt:lpstr>
      <vt:lpstr>PONBET20FEB</vt:lpstr>
      <vt:lpstr>musim3APR</vt:lpstr>
      <vt:lpstr>CENGKARENG3APR</vt:lpstr>
      <vt:lpstr>CITEKO3APR</vt:lpstr>
      <vt:lpstr>PERIUK3APR</vt:lpstr>
      <vt:lpstr>KEMAYORAN3APR</vt:lpstr>
      <vt:lpstr>PONBET3APR</vt:lpstr>
      <vt:lpstr>citeko</vt:lpstr>
      <vt:lpstr>cengk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miranti</cp:lastModifiedBy>
  <cp:revision>2</cp:revision>
  <dcterms:created xsi:type="dcterms:W3CDTF">2018-05-22T07:09:52Z</dcterms:created>
  <dcterms:modified xsi:type="dcterms:W3CDTF">2018-07-16T08:51:10Z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