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8"/>
  </bookViews>
  <sheets>
    <sheet name="HITUNG" sheetId="1" r:id="rId1"/>
    <sheet name="Sheet2" sheetId="2" r:id="rId2"/>
    <sheet name="Sheet1" sheetId="3" r:id="rId3"/>
    <sheet name="DATA" sheetId="4" r:id="rId4"/>
    <sheet name="Mor3" sheetId="5" r:id="rId5"/>
    <sheet name="hasil" sheetId="6" r:id="rId6"/>
    <sheet name="Mor4" sheetId="7" r:id="rId7"/>
    <sheet name="Mor5" sheetId="8" r:id="rId8"/>
    <sheet name="Sheet3" sheetId="9" r:id="rId9"/>
  </sheets>
  <definedNames>
    <definedName name="_xlfn.STDEV.S" hidden="1">#NAME?</definedName>
    <definedName name="Blok">'Mor3'!$K$21:$L$23</definedName>
    <definedName name="FAK1">'Mor3'!$J$14:$K$16</definedName>
    <definedName name="FAK2">'Mor3'!$C$24:$D$26</definedName>
    <definedName name="KOMBI">'Mor3'!$D$28:$E$36</definedName>
  </definedNames>
  <calcPr fullCalcOnLoad="1"/>
</workbook>
</file>

<file path=xl/sharedStrings.xml><?xml version="1.0" encoding="utf-8"?>
<sst xmlns="http://schemas.openxmlformats.org/spreadsheetml/2006/main" count="402" uniqueCount="65">
  <si>
    <t>BERAT TONGKOL PER TANAMAN</t>
  </si>
  <si>
    <t>Perlak</t>
  </si>
  <si>
    <t>Jml</t>
  </si>
  <si>
    <t>Rerata</t>
  </si>
  <si>
    <t>ANOVA</t>
  </si>
  <si>
    <t>SbrKerag</t>
  </si>
  <si>
    <t>Galat</t>
  </si>
  <si>
    <t>JK</t>
  </si>
  <si>
    <t>KT</t>
  </si>
  <si>
    <t>Fhit</t>
  </si>
  <si>
    <t>Ftab5%</t>
  </si>
  <si>
    <t>Ftab1%</t>
  </si>
  <si>
    <t>Total</t>
  </si>
  <si>
    <t>db</t>
  </si>
  <si>
    <t>FK</t>
  </si>
  <si>
    <t>Jktotal</t>
  </si>
  <si>
    <t>JKblok</t>
  </si>
  <si>
    <t>Jkperlk</t>
  </si>
  <si>
    <t>Jkgalat</t>
  </si>
  <si>
    <t>S-Ktgalat</t>
  </si>
  <si>
    <t>JND</t>
  </si>
  <si>
    <t>JNT5%</t>
  </si>
  <si>
    <t xml:space="preserve">ANTAR </t>
  </si>
  <si>
    <t>KOMBINASI PERLAKUAN</t>
  </si>
  <si>
    <t>S</t>
  </si>
  <si>
    <t>Perlakuan</t>
  </si>
  <si>
    <t>Ulang</t>
  </si>
  <si>
    <t>A</t>
  </si>
  <si>
    <t>B</t>
  </si>
  <si>
    <t>C</t>
  </si>
  <si>
    <t>D</t>
  </si>
  <si>
    <t>E</t>
  </si>
  <si>
    <t>F</t>
  </si>
  <si>
    <t>G</t>
  </si>
  <si>
    <t>H</t>
  </si>
  <si>
    <t>Kontrol</t>
  </si>
  <si>
    <t xml:space="preserve"> Ulangan I</t>
  </si>
  <si>
    <t>Ulangan II</t>
  </si>
  <si>
    <t>Ulangan III</t>
  </si>
  <si>
    <t>Mor3</t>
  </si>
  <si>
    <t>Mor4</t>
  </si>
  <si>
    <t>Mor5</t>
  </si>
  <si>
    <t>a</t>
  </si>
  <si>
    <t>ab</t>
  </si>
  <si>
    <t>b</t>
  </si>
  <si>
    <t>c</t>
  </si>
  <si>
    <t>abc</t>
  </si>
  <si>
    <t>abcd</t>
  </si>
  <si>
    <t>bcd</t>
  </si>
  <si>
    <t>cd</t>
  </si>
  <si>
    <t>d</t>
  </si>
  <si>
    <t>e</t>
  </si>
  <si>
    <t>I</t>
  </si>
  <si>
    <t>Bvr 10^6</t>
  </si>
  <si>
    <t>Bvr 10^7</t>
  </si>
  <si>
    <t>Bvr 10^6 + Mimba 5%</t>
  </si>
  <si>
    <t>Bvr 10^6 + Mimba 10%</t>
  </si>
  <si>
    <t>Bvr 10^6 + Mimba1 5%</t>
  </si>
  <si>
    <t>Bvr 10^7 + Mimba 5%</t>
  </si>
  <si>
    <t>Bvr 10^7 + Mimba 10%</t>
  </si>
  <si>
    <t>Bvr 10^7 + Mimba 15%</t>
  </si>
  <si>
    <t>III</t>
  </si>
  <si>
    <t>IV</t>
  </si>
  <si>
    <t>V</t>
  </si>
  <si>
    <t>Presentase Kematian pada hari ke-</t>
  </si>
</sst>
</file>

<file path=xl/styles.xml><?xml version="1.0" encoding="utf-8"?>
<styleSheet xmlns="http://schemas.openxmlformats.org/spreadsheetml/2006/main">
  <numFmts count="25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4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90"/>
  <sheetViews>
    <sheetView zoomScalePageLayoutView="0" workbookViewId="0" topLeftCell="A1">
      <selection activeCell="B24" sqref="B24"/>
    </sheetView>
  </sheetViews>
  <sheetFormatPr defaultColWidth="7.625" defaultRowHeight="15.75"/>
  <cols>
    <col min="1" max="2" width="6.25390625" style="1" customWidth="1"/>
    <col min="3" max="3" width="7.625" style="1" bestFit="1" customWidth="1"/>
    <col min="4" max="4" width="6.875" style="1" bestFit="1" customWidth="1"/>
    <col min="5" max="5" width="7.125" style="1" bestFit="1" customWidth="1"/>
    <col min="6" max="6" width="9.125" style="1" bestFit="1" customWidth="1"/>
    <col min="7" max="7" width="5.50390625" style="1" customWidth="1"/>
    <col min="8" max="8" width="7.00390625" style="1" customWidth="1"/>
    <col min="9" max="9" width="6.50390625" style="1" customWidth="1"/>
    <col min="10" max="10" width="6.75390625" style="1" customWidth="1"/>
    <col min="11" max="12" width="7.375" style="1" customWidth="1"/>
    <col min="13" max="13" width="2.375" style="1" customWidth="1"/>
    <col min="14" max="14" width="5.875" style="1" customWidth="1"/>
    <col min="15" max="15" width="5.50390625" style="1" customWidth="1"/>
    <col min="16" max="16" width="5.25390625" style="1" customWidth="1"/>
    <col min="17" max="17" width="7.625" style="1" customWidth="1"/>
    <col min="18" max="18" width="4.375" style="1" customWidth="1"/>
    <col min="19" max="20" width="7.625" style="1" customWidth="1"/>
    <col min="21" max="21" width="5.75390625" style="1" customWidth="1"/>
    <col min="22" max="22" width="3.125" style="1" customWidth="1"/>
    <col min="23" max="24" width="5.625" style="1" customWidth="1"/>
    <col min="25" max="16384" width="7.625" style="1" customWidth="1"/>
  </cols>
  <sheetData>
    <row r="1" ht="12.75" customHeight="1"/>
    <row r="2" ht="12.75" customHeight="1"/>
    <row r="3" spans="2:9" ht="12.75" customHeight="1">
      <c r="B3" s="1" t="s">
        <v>0</v>
      </c>
      <c r="H3" s="1" t="s">
        <v>4</v>
      </c>
      <c r="I3" s="1" t="str">
        <f>B3</f>
        <v>BERAT TONGKOL PER TANAMAN</v>
      </c>
    </row>
    <row r="4" spans="1:15" ht="12.75" customHeight="1">
      <c r="A4" s="1" t="s">
        <v>1</v>
      </c>
      <c r="B4" s="1" t="str">
        <f>$A$59&amp;$C$59</f>
        <v>Ulang1</v>
      </c>
      <c r="C4" s="1" t="str">
        <f>$A$59&amp;$D$59</f>
        <v>Ulang2</v>
      </c>
      <c r="D4" s="1" t="str">
        <f>$A$59&amp;$E$59</f>
        <v>Ulang3</v>
      </c>
      <c r="E4" s="1" t="s">
        <v>2</v>
      </c>
      <c r="F4" s="1" t="s">
        <v>3</v>
      </c>
      <c r="H4" s="1" t="s">
        <v>5</v>
      </c>
      <c r="I4" s="1" t="s">
        <v>13</v>
      </c>
      <c r="J4" s="1" t="s">
        <v>7</v>
      </c>
      <c r="K4" s="1" t="s">
        <v>8</v>
      </c>
      <c r="L4" s="1" t="s">
        <v>9</v>
      </c>
      <c r="N4" s="1" t="s">
        <v>10</v>
      </c>
      <c r="O4" s="1" t="s">
        <v>11</v>
      </c>
    </row>
    <row r="5" spans="1:15" ht="12.75" customHeight="1">
      <c r="A5" s="1" t="str">
        <f>A$57&amp;C$57</f>
        <v>A</v>
      </c>
      <c r="B5" s="3">
        <v>37.5</v>
      </c>
      <c r="C5" s="3">
        <v>30.25</v>
      </c>
      <c r="D5" s="3">
        <v>27.92</v>
      </c>
      <c r="E5" s="2">
        <f aca="true" t="shared" si="0" ref="E5:E10">SUM(B5:D5)</f>
        <v>95.67</v>
      </c>
      <c r="F5" s="2">
        <f aca="true" t="shared" si="1" ref="F5:F10">E5/$B$59</f>
        <v>31.89</v>
      </c>
      <c r="H5" s="1" t="s">
        <v>25</v>
      </c>
      <c r="I5" s="1">
        <f>B57-1</f>
        <v>8</v>
      </c>
      <c r="J5" s="2">
        <f>SUM(F60:F68)/B59-B60</f>
        <v>200.75566666664963</v>
      </c>
      <c r="K5" s="2">
        <f>J5/I5</f>
        <v>25.094458333331204</v>
      </c>
      <c r="L5" s="2">
        <f>K5/$K$6</f>
        <v>0.5297592100880131</v>
      </c>
      <c r="M5" s="2" t="str">
        <f>IF(L5&lt;=N5,"ns",IF(L5&lt;=O5,"*","**"))</f>
        <v>ns</v>
      </c>
      <c r="N5" s="5">
        <v>2.51</v>
      </c>
      <c r="O5" s="5">
        <v>3.71</v>
      </c>
    </row>
    <row r="6" spans="1:15" ht="12.75" customHeight="1">
      <c r="A6" s="1" t="str">
        <f>A$57&amp;D$57</f>
        <v>B</v>
      </c>
      <c r="B6" s="3">
        <v>38.67</v>
      </c>
      <c r="C6" s="3">
        <v>30.58</v>
      </c>
      <c r="D6" s="3">
        <v>30.25</v>
      </c>
      <c r="E6" s="2">
        <f t="shared" si="0"/>
        <v>99.5</v>
      </c>
      <c r="F6" s="2">
        <f t="shared" si="1"/>
        <v>33.166666666666664</v>
      </c>
      <c r="H6" s="1" t="s">
        <v>6</v>
      </c>
      <c r="I6" s="1">
        <f>I7-SUM(I5:I5)</f>
        <v>18</v>
      </c>
      <c r="J6" s="2">
        <f>J7-J5</f>
        <v>852.6519999999946</v>
      </c>
      <c r="K6" s="2">
        <f>J6/I6</f>
        <v>47.36955555555525</v>
      </c>
      <c r="L6" s="2"/>
      <c r="M6" s="2"/>
      <c r="N6" s="2"/>
      <c r="O6" s="2"/>
    </row>
    <row r="7" spans="1:15" ht="12.75" customHeight="1">
      <c r="A7" s="1" t="str">
        <f>A$57&amp;E$57</f>
        <v>C</v>
      </c>
      <c r="B7" s="3">
        <v>45.5</v>
      </c>
      <c r="C7" s="3">
        <v>33.81</v>
      </c>
      <c r="D7" s="3">
        <v>42.42</v>
      </c>
      <c r="E7" s="2">
        <f t="shared" si="0"/>
        <v>121.73</v>
      </c>
      <c r="F7" s="2">
        <f t="shared" si="1"/>
        <v>40.57666666666667</v>
      </c>
      <c r="H7" s="1" t="s">
        <v>12</v>
      </c>
      <c r="I7" s="1">
        <f>B57*B58*B59-1</f>
        <v>26</v>
      </c>
      <c r="J7" s="2">
        <f>SUM(C60:E68)-B60</f>
        <v>1053.4076666666442</v>
      </c>
      <c r="K7" s="2">
        <f>J7/I7</f>
        <v>40.51567948717862</v>
      </c>
      <c r="L7" s="2"/>
      <c r="M7" s="2"/>
      <c r="N7" s="2"/>
      <c r="O7" s="2"/>
    </row>
    <row r="8" spans="1:6" ht="12.75" customHeight="1">
      <c r="A8" s="1" t="str">
        <f>A$57&amp;F$57</f>
        <v>D</v>
      </c>
      <c r="B8" s="3">
        <v>37.83</v>
      </c>
      <c r="C8" s="3">
        <v>31</v>
      </c>
      <c r="D8" s="3">
        <v>33.83</v>
      </c>
      <c r="E8" s="2">
        <f t="shared" si="0"/>
        <v>102.66</v>
      </c>
      <c r="F8" s="2">
        <f t="shared" si="1"/>
        <v>34.22</v>
      </c>
    </row>
    <row r="9" spans="1:24" ht="12.75" customHeight="1">
      <c r="A9" s="1" t="str">
        <f>A$57&amp;G$57</f>
        <v>E</v>
      </c>
      <c r="B9" s="3">
        <v>48.75</v>
      </c>
      <c r="C9" s="3">
        <v>34.13</v>
      </c>
      <c r="D9" s="3">
        <v>29.45</v>
      </c>
      <c r="E9" s="2">
        <f t="shared" si="0"/>
        <v>112.33</v>
      </c>
      <c r="F9" s="2">
        <f t="shared" si="1"/>
        <v>37.443333333333335</v>
      </c>
      <c r="U9" s="2"/>
      <c r="V9" s="2"/>
      <c r="W9" s="2"/>
      <c r="X9" s="2"/>
    </row>
    <row r="10" spans="1:6" ht="12.75" customHeight="1">
      <c r="A10" s="1" t="str">
        <f>A$57&amp;H$57</f>
        <v>F</v>
      </c>
      <c r="B10" s="3">
        <v>37</v>
      </c>
      <c r="C10" s="3">
        <v>30.11</v>
      </c>
      <c r="D10" s="3">
        <v>30.86</v>
      </c>
      <c r="E10" s="2">
        <f t="shared" si="0"/>
        <v>97.97</v>
      </c>
      <c r="F10" s="2">
        <f t="shared" si="1"/>
        <v>32.656666666666666</v>
      </c>
    </row>
    <row r="11" spans="1:9" ht="12.75" customHeight="1">
      <c r="A11" s="1" t="str">
        <f>A$57&amp;I$57</f>
        <v>G</v>
      </c>
      <c r="B11" s="3">
        <v>37.83</v>
      </c>
      <c r="C11" s="3">
        <v>31</v>
      </c>
      <c r="D11" s="3">
        <v>33.83</v>
      </c>
      <c r="E11" s="2">
        <f>SUM(B11:D11)</f>
        <v>102.66</v>
      </c>
      <c r="F11" s="2">
        <f>E11/$B$59</f>
        <v>34.22</v>
      </c>
      <c r="I11" s="2"/>
    </row>
    <row r="12" spans="1:6" ht="12.75" customHeight="1">
      <c r="A12" s="1" t="str">
        <f>A$57&amp;J$57</f>
        <v>H</v>
      </c>
      <c r="B12" s="3">
        <v>48.75</v>
      </c>
      <c r="C12" s="3">
        <v>34.13</v>
      </c>
      <c r="D12" s="3">
        <v>29.45</v>
      </c>
      <c r="E12" s="2">
        <f>SUM(B12:D12)</f>
        <v>112.33</v>
      </c>
      <c r="F12" s="2">
        <f>E12/$B$59</f>
        <v>37.443333333333335</v>
      </c>
    </row>
    <row r="13" spans="1:13" ht="12.75" customHeight="1">
      <c r="A13" s="1" t="str">
        <f>A$57&amp;K$57</f>
        <v>Kontrol</v>
      </c>
      <c r="B13" s="3">
        <v>48.75</v>
      </c>
      <c r="C13" s="3">
        <v>34.13</v>
      </c>
      <c r="D13" s="3">
        <v>29.45</v>
      </c>
      <c r="E13" s="2">
        <f>SUM(B13:D13)</f>
        <v>112.33</v>
      </c>
      <c r="F13" s="2">
        <f>E13/$B$59</f>
        <v>37.443333333333335</v>
      </c>
      <c r="H13" s="2"/>
      <c r="I13" s="2"/>
      <c r="J13" s="2"/>
      <c r="K13" s="2"/>
      <c r="L13" s="2"/>
      <c r="M13" s="2"/>
    </row>
    <row r="14" spans="1:13" ht="12.75" customHeight="1">
      <c r="A14" s="1" t="s">
        <v>2</v>
      </c>
      <c r="B14" s="2">
        <f>SUM(B5:B13)</f>
        <v>380.58</v>
      </c>
      <c r="C14" s="2">
        <f>SUM(C5:C13)</f>
        <v>289.14</v>
      </c>
      <c r="D14" s="2">
        <f>SUM(D5:D13)</f>
        <v>287.46</v>
      </c>
      <c r="E14" s="2">
        <f>SUM(E5:E13)</f>
        <v>957.1800000000002</v>
      </c>
      <c r="F14" s="2"/>
      <c r="H14" s="4"/>
      <c r="I14" s="2"/>
      <c r="J14" s="2"/>
      <c r="K14" s="2"/>
      <c r="L14" s="2"/>
      <c r="M14" s="2"/>
    </row>
    <row r="15" spans="1:13" ht="12.75" customHeight="1">
      <c r="A15" s="1" t="s">
        <v>3</v>
      </c>
      <c r="B15" s="2">
        <f>B14/($B$57*$B$58)</f>
        <v>42.28666666666666</v>
      </c>
      <c r="C15" s="2">
        <f>C14/($B$57*$B$58)</f>
        <v>32.126666666666665</v>
      </c>
      <c r="D15" s="2">
        <f>D14/($B$57*$B$58)</f>
        <v>31.939999999999998</v>
      </c>
      <c r="F15" s="2">
        <f>SUM(F5:F10)/($B$57*$B$58)</f>
        <v>23.32814814814815</v>
      </c>
      <c r="K15" s="2"/>
      <c r="L15" s="2"/>
      <c r="M15" s="2"/>
    </row>
    <row r="16" ht="12.75" customHeight="1"/>
    <row r="17" ht="12.75" customHeight="1"/>
    <row r="18" spans="1:10" ht="12.75" customHeight="1">
      <c r="A18" s="1" t="s">
        <v>22</v>
      </c>
      <c r="B18" s="1" t="s">
        <v>23</v>
      </c>
      <c r="E18" s="1" t="s">
        <v>19</v>
      </c>
      <c r="F18" s="1">
        <f>SQRT(K6/B59)</f>
        <v>3.9736446559615457</v>
      </c>
      <c r="H18" s="4"/>
      <c r="I18" s="2"/>
      <c r="J18" s="2"/>
    </row>
    <row r="19" ht="12.75" customHeight="1"/>
    <row r="20" ht="12.75" customHeight="1"/>
    <row r="21" spans="1:2" ht="12.75" customHeight="1">
      <c r="A21" s="2" t="s">
        <v>20</v>
      </c>
      <c r="B21" s="1" t="s">
        <v>21</v>
      </c>
    </row>
    <row r="22" spans="1:5" ht="12.75" customHeight="1">
      <c r="A22" s="2"/>
      <c r="C22" s="1" t="str">
        <f aca="true" t="shared" si="2" ref="C22:C29">A5</f>
        <v>A</v>
      </c>
      <c r="D22" s="2">
        <f aca="true" t="shared" si="3" ref="D22:D29">F5</f>
        <v>31.89</v>
      </c>
      <c r="E22" s="2">
        <f aca="true" t="shared" si="4" ref="E22:E30">D$22-D22</f>
        <v>0</v>
      </c>
    </row>
    <row r="23" spans="1:6" ht="12.75" customHeight="1">
      <c r="A23" s="4">
        <v>2.97</v>
      </c>
      <c r="B23" s="1">
        <f aca="true" t="shared" si="5" ref="B23:B30">A23*$F$18</f>
        <v>11.801724628205791</v>
      </c>
      <c r="C23" s="1" t="str">
        <f t="shared" si="2"/>
        <v>B</v>
      </c>
      <c r="D23" s="2">
        <f t="shared" si="3"/>
        <v>33.166666666666664</v>
      </c>
      <c r="E23" s="2">
        <f t="shared" si="4"/>
        <v>-1.2766666666666637</v>
      </c>
      <c r="F23" s="2">
        <f aca="true" t="shared" si="6" ref="F23:F29">D$23-D23</f>
        <v>0</v>
      </c>
    </row>
    <row r="24" spans="1:7" ht="12.75" customHeight="1">
      <c r="A24" s="4">
        <v>3.12</v>
      </c>
      <c r="B24" s="1">
        <f t="shared" si="5"/>
        <v>12.397771326600022</v>
      </c>
      <c r="C24" s="1" t="str">
        <f t="shared" si="2"/>
        <v>C</v>
      </c>
      <c r="D24" s="2">
        <f t="shared" si="3"/>
        <v>40.57666666666667</v>
      </c>
      <c r="E24" s="2">
        <f t="shared" si="4"/>
        <v>-8.686666666666667</v>
      </c>
      <c r="F24" s="2">
        <f t="shared" si="6"/>
        <v>-7.410000000000004</v>
      </c>
      <c r="G24" s="2">
        <f aca="true" t="shared" si="7" ref="G24:G29">D$24-D24</f>
        <v>0</v>
      </c>
    </row>
    <row r="25" spans="1:13" ht="12.75" customHeight="1">
      <c r="A25" s="4">
        <v>3.21</v>
      </c>
      <c r="B25" s="1">
        <f t="shared" si="5"/>
        <v>12.755399345636562</v>
      </c>
      <c r="C25" s="1" t="str">
        <f t="shared" si="2"/>
        <v>D</v>
      </c>
      <c r="D25" s="2">
        <f t="shared" si="3"/>
        <v>34.22</v>
      </c>
      <c r="E25" s="2">
        <f t="shared" si="4"/>
        <v>-2.3299999999999983</v>
      </c>
      <c r="F25" s="2">
        <f t="shared" si="6"/>
        <v>-1.0533333333333346</v>
      </c>
      <c r="G25" s="2">
        <f t="shared" si="7"/>
        <v>6.356666666666669</v>
      </c>
      <c r="H25" s="2">
        <f aca="true" t="shared" si="8" ref="H25:H30">D$25-D25</f>
        <v>0</v>
      </c>
      <c r="K25" s="2"/>
      <c r="L25" s="2"/>
      <c r="M25" s="2"/>
    </row>
    <row r="26" spans="1:16" ht="12.75" customHeight="1">
      <c r="A26" s="4">
        <v>3.27</v>
      </c>
      <c r="B26" s="1">
        <f t="shared" si="5"/>
        <v>12.993818024994255</v>
      </c>
      <c r="C26" s="1" t="str">
        <f t="shared" si="2"/>
        <v>E</v>
      </c>
      <c r="D26" s="2">
        <f t="shared" si="3"/>
        <v>37.443333333333335</v>
      </c>
      <c r="E26" s="2">
        <f t="shared" si="4"/>
        <v>-5.553333333333335</v>
      </c>
      <c r="F26" s="2">
        <f t="shared" si="6"/>
        <v>-4.276666666666671</v>
      </c>
      <c r="G26" s="2">
        <f t="shared" si="7"/>
        <v>3.133333333333333</v>
      </c>
      <c r="H26" s="2">
        <f t="shared" si="8"/>
        <v>-3.2233333333333363</v>
      </c>
      <c r="I26" s="2">
        <f>D$26-D26</f>
        <v>0</v>
      </c>
      <c r="K26" s="2"/>
      <c r="L26" s="2"/>
      <c r="P26" s="2"/>
    </row>
    <row r="27" spans="1:13" ht="12.75" customHeight="1">
      <c r="A27" s="4">
        <v>3.32</v>
      </c>
      <c r="B27" s="1">
        <f t="shared" si="5"/>
        <v>13.19250025779233</v>
      </c>
      <c r="C27" s="1" t="str">
        <f t="shared" si="2"/>
        <v>F</v>
      </c>
      <c r="D27" s="2">
        <f t="shared" si="3"/>
        <v>32.656666666666666</v>
      </c>
      <c r="E27" s="2">
        <f t="shared" si="4"/>
        <v>-0.7666666666666657</v>
      </c>
      <c r="F27" s="2">
        <f t="shared" si="6"/>
        <v>0.509999999999998</v>
      </c>
      <c r="G27" s="2">
        <f t="shared" si="7"/>
        <v>7.920000000000002</v>
      </c>
      <c r="H27" s="2">
        <f t="shared" si="8"/>
        <v>1.5633333333333326</v>
      </c>
      <c r="I27" s="2">
        <f>D$26-D27</f>
        <v>4.786666666666669</v>
      </c>
      <c r="J27" s="2">
        <f>D$27-D27</f>
        <v>0</v>
      </c>
      <c r="K27" s="2"/>
      <c r="L27" s="2"/>
      <c r="M27" s="2"/>
    </row>
    <row r="28" spans="1:14" ht="12.75" customHeight="1">
      <c r="A28" s="4">
        <v>3.35</v>
      </c>
      <c r="B28" s="1">
        <f t="shared" si="5"/>
        <v>13.311709597471179</v>
      </c>
      <c r="C28" s="1" t="str">
        <f t="shared" si="2"/>
        <v>G</v>
      </c>
      <c r="D28" s="2">
        <f t="shared" si="3"/>
        <v>34.22</v>
      </c>
      <c r="E28" s="2">
        <f t="shared" si="4"/>
        <v>-2.3299999999999983</v>
      </c>
      <c r="F28" s="2">
        <f t="shared" si="6"/>
        <v>-1.0533333333333346</v>
      </c>
      <c r="G28" s="2">
        <f t="shared" si="7"/>
        <v>6.356666666666669</v>
      </c>
      <c r="H28" s="2">
        <f t="shared" si="8"/>
        <v>0</v>
      </c>
      <c r="I28" s="2">
        <f>D$26-D28</f>
        <v>3.2233333333333363</v>
      </c>
      <c r="J28" s="2">
        <f>D$27-D28</f>
        <v>-1.5633333333333326</v>
      </c>
      <c r="K28" s="2">
        <f>$D$28-D28</f>
        <v>0</v>
      </c>
      <c r="L28" s="2"/>
      <c r="M28" s="2"/>
      <c r="N28" s="2"/>
    </row>
    <row r="29" spans="1:15" ht="12.75" customHeight="1">
      <c r="A29" s="4">
        <v>3.37</v>
      </c>
      <c r="B29" s="1">
        <f t="shared" si="5"/>
        <v>13.39118249059041</v>
      </c>
      <c r="C29" s="1" t="str">
        <f t="shared" si="2"/>
        <v>H</v>
      </c>
      <c r="D29" s="2">
        <f t="shared" si="3"/>
        <v>37.443333333333335</v>
      </c>
      <c r="E29" s="2">
        <f t="shared" si="4"/>
        <v>-5.553333333333335</v>
      </c>
      <c r="F29" s="2">
        <f t="shared" si="6"/>
        <v>-4.276666666666671</v>
      </c>
      <c r="G29" s="2">
        <f t="shared" si="7"/>
        <v>3.133333333333333</v>
      </c>
      <c r="H29" s="2">
        <f t="shared" si="8"/>
        <v>-3.2233333333333363</v>
      </c>
      <c r="I29" s="2">
        <f>D$26-D29</f>
        <v>0</v>
      </c>
      <c r="J29" s="2">
        <f>D$27-D29</f>
        <v>-4.786666666666669</v>
      </c>
      <c r="K29" s="2">
        <f>$D$28-D29</f>
        <v>-3.2233333333333363</v>
      </c>
      <c r="L29" s="2">
        <f>$D$29-D29</f>
        <v>0</v>
      </c>
      <c r="M29" s="2"/>
      <c r="N29" s="2"/>
      <c r="O29" s="2"/>
    </row>
    <row r="30" spans="1:16" ht="12.75" customHeight="1">
      <c r="A30" s="4">
        <v>3.39</v>
      </c>
      <c r="B30" s="1">
        <f t="shared" si="5"/>
        <v>13.47065538370964</v>
      </c>
      <c r="C30" s="1" t="str">
        <f>A13</f>
        <v>Kontrol</v>
      </c>
      <c r="D30" s="2">
        <f>F13</f>
        <v>37.443333333333335</v>
      </c>
      <c r="E30" s="2">
        <f t="shared" si="4"/>
        <v>-5.553333333333335</v>
      </c>
      <c r="F30" s="2">
        <f>D$23-D30</f>
        <v>-4.276666666666671</v>
      </c>
      <c r="G30" s="2">
        <f>D$24-D30</f>
        <v>3.133333333333333</v>
      </c>
      <c r="H30" s="2">
        <f t="shared" si="8"/>
        <v>-3.2233333333333363</v>
      </c>
      <c r="I30" s="2">
        <f>D$26-D30</f>
        <v>0</v>
      </c>
      <c r="J30" s="2">
        <f>D$27-D30</f>
        <v>-4.786666666666669</v>
      </c>
      <c r="K30" s="2">
        <f>$D$28-D30</f>
        <v>-3.2233333333333363</v>
      </c>
      <c r="L30" s="2">
        <f>$D$29-D30</f>
        <v>0</v>
      </c>
      <c r="M30" s="2"/>
      <c r="N30" s="2"/>
      <c r="O30" s="2"/>
      <c r="P30" s="2"/>
    </row>
    <row r="31" spans="1:17" ht="12.75" customHeight="1">
      <c r="A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12.75" customHeight="1">
      <c r="A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2.75" customHeight="1"/>
    <row r="35" ht="12.75" customHeight="1"/>
    <row r="36" ht="12.75" customHeight="1"/>
    <row r="37" ht="12.75" customHeight="1"/>
    <row r="39" spans="8:14" ht="12.75">
      <c r="H39" s="2"/>
      <c r="I39" s="2"/>
      <c r="J39" s="2"/>
      <c r="K39" s="2"/>
      <c r="L39" s="2"/>
      <c r="M39" s="2"/>
      <c r="N39" s="2"/>
    </row>
    <row r="40" spans="8:14" ht="12.75">
      <c r="H40" s="4"/>
      <c r="I40" s="2"/>
      <c r="J40" s="2"/>
      <c r="K40" s="2"/>
      <c r="L40" s="2"/>
      <c r="M40" s="2"/>
      <c r="N40" s="2"/>
    </row>
    <row r="41" spans="8:14" ht="12.75">
      <c r="H41" s="4"/>
      <c r="I41" s="2"/>
      <c r="J41" s="2"/>
      <c r="K41" s="2"/>
      <c r="L41" s="2"/>
      <c r="M41" s="2"/>
      <c r="N41" s="2"/>
    </row>
    <row r="42" spans="8:15" ht="12.75">
      <c r="H42" s="4"/>
      <c r="I42" s="2"/>
      <c r="J42" s="2"/>
      <c r="K42" s="2"/>
      <c r="L42" s="2"/>
      <c r="M42" s="2"/>
      <c r="N42" s="2"/>
      <c r="O42" s="2"/>
    </row>
    <row r="43" spans="8:15" ht="12.75">
      <c r="H43" s="4"/>
      <c r="I43" s="2"/>
      <c r="J43" s="2"/>
      <c r="K43" s="2"/>
      <c r="L43" s="2"/>
      <c r="M43" s="2"/>
      <c r="N43" s="2"/>
      <c r="O43" s="2"/>
    </row>
    <row r="48" spans="8:14" ht="12.75">
      <c r="H48" s="2"/>
      <c r="I48" s="2"/>
      <c r="J48" s="2"/>
      <c r="K48" s="2"/>
      <c r="L48" s="2"/>
      <c r="M48" s="2"/>
      <c r="N48" s="2"/>
    </row>
    <row r="49" spans="8:14" ht="12.75">
      <c r="H49" s="4"/>
      <c r="I49" s="2"/>
      <c r="J49" s="2"/>
      <c r="K49" s="2"/>
      <c r="L49" s="2"/>
      <c r="M49" s="2"/>
      <c r="N49" s="2"/>
    </row>
    <row r="50" spans="8:14" ht="12.75">
      <c r="H50" s="4"/>
      <c r="I50" s="2"/>
      <c r="J50" s="2"/>
      <c r="K50" s="2"/>
      <c r="L50" s="2"/>
      <c r="M50" s="2"/>
      <c r="N50" s="2"/>
    </row>
    <row r="57" spans="2:11" ht="12.75">
      <c r="B57" s="1">
        <v>9</v>
      </c>
      <c r="C57" s="1" t="s">
        <v>27</v>
      </c>
      <c r="D57" s="1" t="s">
        <v>28</v>
      </c>
      <c r="E57" s="1" t="s">
        <v>29</v>
      </c>
      <c r="F57" s="1" t="s">
        <v>30</v>
      </c>
      <c r="G57" s="1" t="s">
        <v>31</v>
      </c>
      <c r="H57" s="1" t="s">
        <v>32</v>
      </c>
      <c r="I57" s="1" t="s">
        <v>33</v>
      </c>
      <c r="J57" s="1" t="s">
        <v>34</v>
      </c>
      <c r="K57" s="1" t="s">
        <v>35</v>
      </c>
    </row>
    <row r="58" spans="1:5" ht="12.75">
      <c r="A58" s="1" t="s">
        <v>24</v>
      </c>
      <c r="B58" s="1">
        <v>1</v>
      </c>
      <c r="C58" s="1">
        <v>1</v>
      </c>
      <c r="D58" s="1">
        <v>2</v>
      </c>
      <c r="E58" s="1">
        <v>3</v>
      </c>
    </row>
    <row r="59" spans="1:5" ht="12.75">
      <c r="A59" s="1" t="s">
        <v>26</v>
      </c>
      <c r="B59" s="1">
        <v>3</v>
      </c>
      <c r="C59" s="1">
        <v>1</v>
      </c>
      <c r="D59" s="1">
        <v>2</v>
      </c>
      <c r="E59" s="1">
        <v>3</v>
      </c>
    </row>
    <row r="60" spans="1:9" ht="12.75">
      <c r="A60" s="1" t="s">
        <v>14</v>
      </c>
      <c r="B60" s="2">
        <f>(E14)^2/(B57*B58*B59)</f>
        <v>33933.09453333335</v>
      </c>
      <c r="C60" s="2">
        <f aca="true" t="shared" si="9" ref="C60:F69">B5^2</f>
        <v>1406.25</v>
      </c>
      <c r="D60" s="2">
        <f t="shared" si="9"/>
        <v>915.0625</v>
      </c>
      <c r="E60" s="2">
        <f t="shared" si="9"/>
        <v>779.5264000000001</v>
      </c>
      <c r="F60" s="2">
        <f t="shared" si="9"/>
        <v>9152.7489</v>
      </c>
      <c r="G60" s="2"/>
      <c r="H60" s="2"/>
      <c r="I60" s="2"/>
    </row>
    <row r="61" spans="1:9" ht="12.75">
      <c r="A61" s="1" t="s">
        <v>15</v>
      </c>
      <c r="B61" s="2">
        <f>SUM(C60:E67)-B60</f>
        <v>-3355.3142333333526</v>
      </c>
      <c r="C61" s="2">
        <f t="shared" si="9"/>
        <v>1495.3689000000002</v>
      </c>
      <c r="D61" s="2">
        <f t="shared" si="9"/>
        <v>935.1363999999999</v>
      </c>
      <c r="E61" s="2">
        <f t="shared" si="9"/>
        <v>915.0625</v>
      </c>
      <c r="F61" s="2">
        <f t="shared" si="9"/>
        <v>9900.25</v>
      </c>
      <c r="G61" s="2"/>
      <c r="H61" s="2"/>
      <c r="I61" s="2"/>
    </row>
    <row r="62" spans="1:9" ht="12.75">
      <c r="A62" s="1" t="s">
        <v>16</v>
      </c>
      <c r="B62" s="2">
        <f>(B14^2+C14^2+D14^2)/($B$57*$B$58)-$B$60</f>
        <v>630.9418666666461</v>
      </c>
      <c r="C62" s="2">
        <f t="shared" si="9"/>
        <v>2070.25</v>
      </c>
      <c r="D62" s="2">
        <f t="shared" si="9"/>
        <v>1143.1161000000002</v>
      </c>
      <c r="E62" s="2">
        <f t="shared" si="9"/>
        <v>1799.4564000000003</v>
      </c>
      <c r="F62" s="2">
        <f t="shared" si="9"/>
        <v>14818.192900000002</v>
      </c>
      <c r="G62" s="2"/>
      <c r="H62" s="2"/>
      <c r="I62" s="2"/>
    </row>
    <row r="63" spans="1:6" ht="12.75">
      <c r="A63" s="1" t="s">
        <v>17</v>
      </c>
      <c r="B63" s="2">
        <f>(E5^2+E6^2+E7^2+E8^2+E9^2+E10^2+E11^2+E12^2)/($B$59)-$B$60</f>
        <v>-4005.2539666666853</v>
      </c>
      <c r="C63" s="2">
        <f t="shared" si="9"/>
        <v>1431.1089</v>
      </c>
      <c r="D63" s="2">
        <f t="shared" si="9"/>
        <v>961</v>
      </c>
      <c r="E63" s="2">
        <f t="shared" si="9"/>
        <v>1144.4688999999998</v>
      </c>
      <c r="F63" s="2">
        <f t="shared" si="9"/>
        <v>10539.0756</v>
      </c>
    </row>
    <row r="64" spans="1:6" ht="12.75">
      <c r="A64" s="1" t="s">
        <v>18</v>
      </c>
      <c r="B64" s="2">
        <f>B61-B62-B63</f>
        <v>18.997866666686605</v>
      </c>
      <c r="C64" s="2">
        <f t="shared" si="9"/>
        <v>2376.5625</v>
      </c>
      <c r="D64" s="2">
        <f t="shared" si="9"/>
        <v>1164.8569000000002</v>
      </c>
      <c r="E64" s="2">
        <f t="shared" si="9"/>
        <v>867.3025</v>
      </c>
      <c r="F64" s="2">
        <f t="shared" si="9"/>
        <v>12618.0289</v>
      </c>
    </row>
    <row r="65" spans="3:6" ht="12.75">
      <c r="C65" s="2">
        <f t="shared" si="9"/>
        <v>1369</v>
      </c>
      <c r="D65" s="2">
        <f t="shared" si="9"/>
        <v>906.6120999999999</v>
      </c>
      <c r="E65" s="2">
        <f t="shared" si="9"/>
        <v>952.3396</v>
      </c>
      <c r="F65" s="2">
        <f t="shared" si="9"/>
        <v>9598.1209</v>
      </c>
    </row>
    <row r="66" spans="2:6" ht="12.75">
      <c r="B66" s="2"/>
      <c r="C66" s="2">
        <f t="shared" si="9"/>
        <v>1431.1089</v>
      </c>
      <c r="D66" s="2">
        <f t="shared" si="9"/>
        <v>961</v>
      </c>
      <c r="E66" s="2">
        <f t="shared" si="9"/>
        <v>1144.4688999999998</v>
      </c>
      <c r="F66" s="2">
        <f t="shared" si="9"/>
        <v>10539.0756</v>
      </c>
    </row>
    <row r="67" spans="2:6" ht="12.75">
      <c r="B67" s="2"/>
      <c r="C67" s="2">
        <f t="shared" si="9"/>
        <v>2376.5625</v>
      </c>
      <c r="D67" s="2">
        <f t="shared" si="9"/>
        <v>1164.8569000000002</v>
      </c>
      <c r="E67" s="2">
        <f t="shared" si="9"/>
        <v>867.3025</v>
      </c>
      <c r="F67" s="2">
        <f t="shared" si="9"/>
        <v>12618.0289</v>
      </c>
    </row>
    <row r="68" spans="2:6" ht="12.75">
      <c r="B68" s="2"/>
      <c r="C68" s="2">
        <f t="shared" si="9"/>
        <v>2376.5625</v>
      </c>
      <c r="D68" s="2">
        <f t="shared" si="9"/>
        <v>1164.8569000000002</v>
      </c>
      <c r="E68" s="2">
        <f t="shared" si="9"/>
        <v>867.3025</v>
      </c>
      <c r="F68" s="2">
        <f t="shared" si="9"/>
        <v>12618.0289</v>
      </c>
    </row>
    <row r="69" spans="2:6" ht="12.75">
      <c r="B69" s="2"/>
      <c r="C69" s="2">
        <f t="shared" si="9"/>
        <v>144841.1364</v>
      </c>
      <c r="D69" s="2">
        <f t="shared" si="9"/>
        <v>83601.9396</v>
      </c>
      <c r="E69" s="2">
        <f t="shared" si="9"/>
        <v>82633.25159999999</v>
      </c>
      <c r="F69" s="2">
        <f t="shared" si="9"/>
        <v>916193.5524000004</v>
      </c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ht="12.75">
      <c r="F76" s="2"/>
    </row>
    <row r="77" spans="3:7" ht="12.75">
      <c r="C77" s="2"/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3:7" ht="12.75">
      <c r="C79" s="2"/>
      <c r="D79" s="2"/>
      <c r="E79" s="2"/>
      <c r="F79" s="2"/>
      <c r="G79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</sheetData>
  <sheetProtection/>
  <printOptions/>
  <pageMargins left="0.55" right="0.37" top="0.38" bottom="0.64" header="0.2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X90"/>
  <sheetViews>
    <sheetView zoomScalePageLayoutView="0" workbookViewId="0" topLeftCell="A14">
      <selection activeCell="L40" sqref="L40"/>
    </sheetView>
  </sheetViews>
  <sheetFormatPr defaultColWidth="7.625" defaultRowHeight="15.75"/>
  <cols>
    <col min="1" max="1" width="6.25390625" style="1" customWidth="1"/>
    <col min="2" max="2" width="10.375" style="1" customWidth="1"/>
    <col min="3" max="3" width="7.625" style="1" bestFit="1" customWidth="1"/>
    <col min="4" max="4" width="6.875" style="1" bestFit="1" customWidth="1"/>
    <col min="5" max="5" width="7.125" style="1" bestFit="1" customWidth="1"/>
    <col min="6" max="6" width="9.125" style="1" bestFit="1" customWidth="1"/>
    <col min="7" max="7" width="5.50390625" style="1" customWidth="1"/>
    <col min="8" max="8" width="7.00390625" style="1" customWidth="1"/>
    <col min="9" max="9" width="6.50390625" style="1" customWidth="1"/>
    <col min="10" max="10" width="6.75390625" style="1" customWidth="1"/>
    <col min="11" max="11" width="7.375" style="1" customWidth="1"/>
    <col min="12" max="12" width="7.125" style="1" customWidth="1"/>
    <col min="13" max="13" width="2.375" style="1" customWidth="1"/>
    <col min="14" max="14" width="5.875" style="1" customWidth="1"/>
    <col min="15" max="15" width="5.50390625" style="1" customWidth="1"/>
    <col min="16" max="16" width="5.25390625" style="1" customWidth="1"/>
    <col min="17" max="17" width="7.625" style="1" customWidth="1"/>
    <col min="18" max="18" width="4.375" style="1" customWidth="1"/>
    <col min="19" max="20" width="7.625" style="1" customWidth="1"/>
    <col min="21" max="21" width="5.75390625" style="1" customWidth="1"/>
    <col min="22" max="22" width="3.125" style="1" customWidth="1"/>
    <col min="23" max="24" width="5.625" style="1" customWidth="1"/>
    <col min="25" max="16384" width="7.625" style="1" customWidth="1"/>
  </cols>
  <sheetData>
    <row r="1" ht="12.75" customHeight="1"/>
    <row r="2" ht="12.75" customHeight="1"/>
    <row r="3" spans="2:9" ht="12.75" customHeight="1">
      <c r="B3" s="1" t="s">
        <v>0</v>
      </c>
      <c r="H3" s="1" t="s">
        <v>4</v>
      </c>
      <c r="I3" s="1" t="str">
        <f>B3</f>
        <v>BERAT TONGKOL PER TANAMAN</v>
      </c>
    </row>
    <row r="4" spans="1:15" ht="12.75" customHeight="1">
      <c r="A4" s="1" t="s">
        <v>1</v>
      </c>
      <c r="B4" s="1" t="str">
        <f>$A$59&amp;$C$59</f>
        <v>Ulang1</v>
      </c>
      <c r="C4" s="1" t="str">
        <f>$A$59&amp;$D$59</f>
        <v>Ulang2</v>
      </c>
      <c r="D4" s="1" t="str">
        <f>$A$59&amp;$E$59</f>
        <v>Ulang3</v>
      </c>
      <c r="E4" s="1" t="s">
        <v>2</v>
      </c>
      <c r="F4" s="1" t="s">
        <v>3</v>
      </c>
      <c r="H4" s="1" t="s">
        <v>5</v>
      </c>
      <c r="I4" s="1" t="s">
        <v>13</v>
      </c>
      <c r="J4" s="1" t="s">
        <v>7</v>
      </c>
      <c r="K4" s="1" t="s">
        <v>8</v>
      </c>
      <c r="L4" s="1" t="s">
        <v>9</v>
      </c>
      <c r="N4" s="1" t="s">
        <v>10</v>
      </c>
      <c r="O4" s="1" t="s">
        <v>11</v>
      </c>
    </row>
    <row r="5" spans="1:15" ht="12.75" customHeight="1">
      <c r="A5" s="1" t="str">
        <f>A$57&amp;C$57</f>
        <v>A</v>
      </c>
      <c r="B5" s="3">
        <v>3.69</v>
      </c>
      <c r="C5" s="3">
        <v>3.69</v>
      </c>
      <c r="D5" s="3">
        <v>3.69</v>
      </c>
      <c r="E5" s="2">
        <f aca="true" t="shared" si="0" ref="E5:E10">SUM(B5:D5)</f>
        <v>11.07</v>
      </c>
      <c r="F5" s="2">
        <f aca="true" t="shared" si="1" ref="F5:F10">E5/$B$59</f>
        <v>3.69</v>
      </c>
      <c r="H5" s="1" t="s">
        <v>25</v>
      </c>
      <c r="I5" s="1">
        <f>B57-1</f>
        <v>8</v>
      </c>
      <c r="J5" s="2">
        <f>SUM(F60:F68)/B59-B60</f>
        <v>2.6714666666666176</v>
      </c>
      <c r="K5" s="2">
        <f>J5/I5</f>
        <v>0.3339333333333272</v>
      </c>
      <c r="L5" s="2">
        <f>K5/$K$6</f>
        <v>105743111875773.75</v>
      </c>
      <c r="M5" s="2" t="str">
        <f>IF(L5&lt;=N5,"ns",IF(L5&lt;=O5,"*","**"))</f>
        <v>**</v>
      </c>
      <c r="N5" s="5">
        <v>2.51</v>
      </c>
      <c r="O5" s="5">
        <v>3.71</v>
      </c>
    </row>
    <row r="6" spans="1:15" ht="12.75" customHeight="1">
      <c r="A6" s="1" t="str">
        <f>A$57&amp;D$57</f>
        <v>B</v>
      </c>
      <c r="B6" s="3">
        <v>3.39</v>
      </c>
      <c r="C6" s="3">
        <v>3.39</v>
      </c>
      <c r="D6" s="3">
        <v>3.39</v>
      </c>
      <c r="E6" s="2">
        <f t="shared" si="0"/>
        <v>10.17</v>
      </c>
      <c r="F6" s="2">
        <f t="shared" si="1"/>
        <v>3.39</v>
      </c>
      <c r="H6" s="1" t="s">
        <v>6</v>
      </c>
      <c r="I6" s="1">
        <f>I7-SUM(I5:I5)</f>
        <v>18</v>
      </c>
      <c r="J6" s="2">
        <f>J7-J5</f>
        <v>5.684341886080802E-14</v>
      </c>
      <c r="K6" s="2">
        <f>J6/I6</f>
        <v>3.157967714489334E-15</v>
      </c>
      <c r="L6" s="2"/>
      <c r="M6" s="2"/>
      <c r="N6" s="2"/>
      <c r="O6" s="2"/>
    </row>
    <row r="7" spans="1:15" ht="12.75" customHeight="1">
      <c r="A7" s="1" t="str">
        <f>A$57&amp;E$57</f>
        <v>C</v>
      </c>
      <c r="B7" s="3">
        <v>3.31</v>
      </c>
      <c r="C7" s="3">
        <v>3.31</v>
      </c>
      <c r="D7" s="3">
        <v>3.31</v>
      </c>
      <c r="E7" s="2">
        <f t="shared" si="0"/>
        <v>9.93</v>
      </c>
      <c r="F7" s="2">
        <f t="shared" si="1"/>
        <v>3.31</v>
      </c>
      <c r="H7" s="1" t="s">
        <v>12</v>
      </c>
      <c r="I7" s="1">
        <f>B57*B58*B59-1</f>
        <v>26</v>
      </c>
      <c r="J7" s="2">
        <f>SUM(C60:E68)-B60</f>
        <v>2.6714666666666744</v>
      </c>
      <c r="K7" s="2">
        <f>J7/I7</f>
        <v>0.10274871794871825</v>
      </c>
      <c r="L7" s="2"/>
      <c r="M7" s="2"/>
      <c r="N7" s="2"/>
      <c r="O7" s="2"/>
    </row>
    <row r="8" spans="1:6" ht="12.75" customHeight="1">
      <c r="A8" s="1" t="str">
        <f>A$57&amp;F$57</f>
        <v>D</v>
      </c>
      <c r="B8" s="3">
        <v>3.04</v>
      </c>
      <c r="C8" s="3">
        <v>3.04</v>
      </c>
      <c r="D8" s="3">
        <v>3.04</v>
      </c>
      <c r="E8" s="2">
        <f t="shared" si="0"/>
        <v>9.120000000000001</v>
      </c>
      <c r="F8" s="2">
        <f t="shared" si="1"/>
        <v>3.0400000000000005</v>
      </c>
    </row>
    <row r="9" spans="1:24" ht="12.75" customHeight="1">
      <c r="A9" s="1" t="str">
        <f>A$57&amp;G$57</f>
        <v>E</v>
      </c>
      <c r="B9" s="3">
        <v>2.74</v>
      </c>
      <c r="C9" s="3">
        <v>2.74</v>
      </c>
      <c r="D9" s="3">
        <v>2.74</v>
      </c>
      <c r="E9" s="2">
        <f t="shared" si="0"/>
        <v>8.22</v>
      </c>
      <c r="F9" s="2">
        <f t="shared" si="1"/>
        <v>2.74</v>
      </c>
      <c r="U9" s="2"/>
      <c r="V9" s="2"/>
      <c r="W9" s="2"/>
      <c r="X9" s="2"/>
    </row>
    <row r="10" spans="1:6" ht="12.75" customHeight="1">
      <c r="A10" s="1" t="str">
        <f>A$57&amp;H$57</f>
        <v>F</v>
      </c>
      <c r="B10" s="3">
        <v>3.22</v>
      </c>
      <c r="C10" s="3">
        <v>3.22</v>
      </c>
      <c r="D10" s="3">
        <v>3.22</v>
      </c>
      <c r="E10" s="2">
        <f t="shared" si="0"/>
        <v>9.66</v>
      </c>
      <c r="F10" s="2">
        <f t="shared" si="1"/>
        <v>3.22</v>
      </c>
    </row>
    <row r="11" spans="1:9" ht="12.75" customHeight="1">
      <c r="A11" s="1" t="str">
        <f>A$57&amp;I$57</f>
        <v>G</v>
      </c>
      <c r="B11" s="3">
        <v>2.91</v>
      </c>
      <c r="C11" s="3">
        <v>2.91</v>
      </c>
      <c r="D11" s="3">
        <v>2.91</v>
      </c>
      <c r="E11" s="2">
        <f>SUM(B11:D11)</f>
        <v>8.73</v>
      </c>
      <c r="F11" s="2">
        <f>E11/$B$59</f>
        <v>2.91</v>
      </c>
      <c r="I11" s="2"/>
    </row>
    <row r="12" spans="1:6" ht="12.75" customHeight="1">
      <c r="A12" s="1" t="str">
        <f>A$57&amp;J$57</f>
        <v>H</v>
      </c>
      <c r="B12" s="3">
        <v>2.76</v>
      </c>
      <c r="C12" s="3">
        <v>2.76</v>
      </c>
      <c r="D12" s="3">
        <v>2.76</v>
      </c>
      <c r="E12" s="2">
        <f>SUM(B12:D12)</f>
        <v>8.28</v>
      </c>
      <c r="F12" s="2">
        <f>E12/$B$59</f>
        <v>2.76</v>
      </c>
    </row>
    <row r="13" spans="1:13" ht="12.75" customHeight="1">
      <c r="A13" s="1" t="str">
        <f>A$57&amp;K$57</f>
        <v>Kontrol</v>
      </c>
      <c r="B13" s="3">
        <v>2.76</v>
      </c>
      <c r="C13" s="3">
        <v>2.76</v>
      </c>
      <c r="D13" s="3">
        <v>2.76</v>
      </c>
      <c r="E13" s="2">
        <f>SUM(B13:D13)</f>
        <v>8.28</v>
      </c>
      <c r="F13" s="2">
        <f>E13/$B$59</f>
        <v>2.76</v>
      </c>
      <c r="H13" s="2"/>
      <c r="I13" s="2"/>
      <c r="J13" s="2"/>
      <c r="K13" s="2"/>
      <c r="L13" s="2"/>
      <c r="M13" s="2"/>
    </row>
    <row r="14" spans="1:13" ht="12.75" customHeight="1">
      <c r="A14" s="1" t="s">
        <v>2</v>
      </c>
      <c r="B14" s="2">
        <f>SUM(B5:B13)</f>
        <v>27.82</v>
      </c>
      <c r="C14" s="2">
        <f>SUM(C5:C13)</f>
        <v>27.82</v>
      </c>
      <c r="D14" s="2">
        <f>SUM(D5:D13)</f>
        <v>27.82</v>
      </c>
      <c r="E14" s="2">
        <f>SUM(E5:E13)</f>
        <v>83.46000000000001</v>
      </c>
      <c r="F14" s="2"/>
      <c r="H14" s="4"/>
      <c r="I14" s="2"/>
      <c r="J14" s="2"/>
      <c r="K14" s="2"/>
      <c r="L14" s="2"/>
      <c r="M14" s="2"/>
    </row>
    <row r="15" spans="1:13" ht="12.75" customHeight="1">
      <c r="A15" s="1" t="s">
        <v>3</v>
      </c>
      <c r="B15" s="2">
        <f>B14/($B$57*$B$58)</f>
        <v>3.091111111111111</v>
      </c>
      <c r="C15" s="2">
        <f>C14/($B$57*$B$58)</f>
        <v>3.091111111111111</v>
      </c>
      <c r="D15" s="2">
        <f>D14/($B$57*$B$58)</f>
        <v>3.091111111111111</v>
      </c>
      <c r="F15" s="2">
        <f>SUM(F5:F10)/($B$57*$B$58)</f>
        <v>2.1544444444444446</v>
      </c>
      <c r="K15" s="2"/>
      <c r="L15" s="2"/>
      <c r="M15" s="2"/>
    </row>
    <row r="16" ht="12.75" customHeight="1"/>
    <row r="17" ht="12.75" customHeight="1"/>
    <row r="18" spans="1:10" ht="12.75" customHeight="1">
      <c r="A18" s="1" t="s">
        <v>22</v>
      </c>
      <c r="B18" s="1" t="s">
        <v>23</v>
      </c>
      <c r="E18" s="1" t="s">
        <v>19</v>
      </c>
      <c r="F18" s="1">
        <f>SQRT(K6/B59)</f>
        <v>3.244465911101206E-08</v>
      </c>
      <c r="H18" s="4"/>
      <c r="I18" s="2"/>
      <c r="J18" s="2"/>
    </row>
    <row r="19" ht="12.75" customHeight="1"/>
    <row r="20" ht="12.75" customHeight="1"/>
    <row r="21" spans="1:2" ht="12.75" customHeight="1">
      <c r="A21" s="2" t="s">
        <v>20</v>
      </c>
      <c r="B21" s="1" t="s">
        <v>21</v>
      </c>
    </row>
    <row r="22" spans="1:5" ht="12.75" customHeight="1">
      <c r="A22" s="2"/>
      <c r="C22" s="1" t="s">
        <v>27</v>
      </c>
      <c r="D22" s="2">
        <v>3.69</v>
      </c>
      <c r="E22" s="2">
        <f aca="true" t="shared" si="2" ref="E22:E30">D$22-D22</f>
        <v>0</v>
      </c>
    </row>
    <row r="23" spans="1:6" ht="12.75" customHeight="1">
      <c r="A23" s="4">
        <v>2.97</v>
      </c>
      <c r="B23" s="1">
        <f aca="true" t="shared" si="3" ref="B23:B30">A23*$F$18</f>
        <v>9.636063755970584E-08</v>
      </c>
      <c r="C23" s="1" t="s">
        <v>28</v>
      </c>
      <c r="D23" s="2">
        <v>3.39</v>
      </c>
      <c r="E23" s="2">
        <f t="shared" si="2"/>
        <v>0.2999999999999998</v>
      </c>
      <c r="F23" s="2">
        <f aca="true" t="shared" si="4" ref="F23:F29">D$23-D23</f>
        <v>0</v>
      </c>
    </row>
    <row r="24" spans="1:7" ht="12.75" customHeight="1">
      <c r="A24" s="4">
        <v>3.12</v>
      </c>
      <c r="B24" s="1">
        <f t="shared" si="3"/>
        <v>1.0122733642635765E-07</v>
      </c>
      <c r="C24" s="1" t="s">
        <v>29</v>
      </c>
      <c r="D24" s="2">
        <v>3.31</v>
      </c>
      <c r="E24" s="2">
        <f t="shared" si="2"/>
        <v>0.3799999999999999</v>
      </c>
      <c r="F24" s="2">
        <f t="shared" si="4"/>
        <v>0.08000000000000007</v>
      </c>
      <c r="G24" s="2">
        <f aca="true" t="shared" si="5" ref="G24:G29">D$24-D24</f>
        <v>0</v>
      </c>
    </row>
    <row r="25" spans="1:13" ht="12.75" customHeight="1">
      <c r="A25" s="4">
        <v>3.21</v>
      </c>
      <c r="B25" s="1">
        <f t="shared" si="3"/>
        <v>1.0414735574634873E-07</v>
      </c>
      <c r="C25" s="1" t="s">
        <v>32</v>
      </c>
      <c r="D25" s="2">
        <v>3.22</v>
      </c>
      <c r="E25" s="2">
        <f t="shared" si="2"/>
        <v>0.46999999999999975</v>
      </c>
      <c r="F25" s="2">
        <f t="shared" si="4"/>
        <v>0.16999999999999993</v>
      </c>
      <c r="G25" s="2">
        <f t="shared" si="5"/>
        <v>0.08999999999999986</v>
      </c>
      <c r="H25" s="2">
        <f aca="true" t="shared" si="6" ref="H25:H30">D$25-D25</f>
        <v>0</v>
      </c>
      <c r="K25" s="2"/>
      <c r="L25" s="2"/>
      <c r="M25" s="2"/>
    </row>
    <row r="26" spans="1:16" ht="12.75" customHeight="1">
      <c r="A26" s="4">
        <v>3.27</v>
      </c>
      <c r="B26" s="1">
        <f t="shared" si="3"/>
        <v>1.0609403529300944E-07</v>
      </c>
      <c r="C26" s="1" t="s">
        <v>30</v>
      </c>
      <c r="D26" s="2">
        <v>3.0400000000000005</v>
      </c>
      <c r="E26" s="2">
        <f t="shared" si="2"/>
        <v>0.6499999999999995</v>
      </c>
      <c r="F26" s="2">
        <f t="shared" si="4"/>
        <v>0.34999999999999964</v>
      </c>
      <c r="G26" s="2">
        <f t="shared" si="5"/>
        <v>0.2699999999999996</v>
      </c>
      <c r="H26" s="2">
        <f t="shared" si="6"/>
        <v>0.17999999999999972</v>
      </c>
      <c r="I26" s="2">
        <f>D$26-D26</f>
        <v>0</v>
      </c>
      <c r="K26" s="2"/>
      <c r="L26" s="2"/>
      <c r="P26" s="2"/>
    </row>
    <row r="27" spans="1:13" ht="12.75" customHeight="1">
      <c r="A27" s="4">
        <v>3.32</v>
      </c>
      <c r="B27" s="1">
        <f t="shared" si="3"/>
        <v>1.0771626824856005E-07</v>
      </c>
      <c r="C27" s="1" t="s">
        <v>33</v>
      </c>
      <c r="D27" s="2">
        <v>2.91</v>
      </c>
      <c r="E27" s="2">
        <f t="shared" si="2"/>
        <v>0.7799999999999998</v>
      </c>
      <c r="F27" s="2">
        <f t="shared" si="4"/>
        <v>0.48</v>
      </c>
      <c r="G27" s="2">
        <f t="shared" si="5"/>
        <v>0.3999999999999999</v>
      </c>
      <c r="H27" s="2">
        <f t="shared" si="6"/>
        <v>0.31000000000000005</v>
      </c>
      <c r="I27" s="2">
        <f>D$26-D27</f>
        <v>0.13000000000000034</v>
      </c>
      <c r="J27" s="2">
        <f>D$27-D27</f>
        <v>0</v>
      </c>
      <c r="K27" s="2"/>
      <c r="L27" s="2"/>
      <c r="M27" s="2"/>
    </row>
    <row r="28" spans="1:14" ht="12.75" customHeight="1">
      <c r="A28" s="4">
        <v>3.35</v>
      </c>
      <c r="B28" s="1">
        <f t="shared" si="3"/>
        <v>1.0868960802189041E-07</v>
      </c>
      <c r="C28" s="1" t="s">
        <v>34</v>
      </c>
      <c r="D28" s="2">
        <v>2.76</v>
      </c>
      <c r="E28" s="2">
        <f t="shared" si="2"/>
        <v>0.9300000000000002</v>
      </c>
      <c r="F28" s="2">
        <f t="shared" si="4"/>
        <v>0.6300000000000003</v>
      </c>
      <c r="G28" s="2">
        <f t="shared" si="5"/>
        <v>0.5500000000000003</v>
      </c>
      <c r="H28" s="2">
        <f t="shared" si="6"/>
        <v>0.4600000000000004</v>
      </c>
      <c r="I28" s="2">
        <f>D$26-D28</f>
        <v>0.2800000000000007</v>
      </c>
      <c r="J28" s="2">
        <f>D$27-D28</f>
        <v>0.15000000000000036</v>
      </c>
      <c r="K28" s="2">
        <f>$D$28-D28</f>
        <v>0</v>
      </c>
      <c r="L28" s="2"/>
      <c r="M28" s="2"/>
      <c r="N28" s="2"/>
    </row>
    <row r="29" spans="1:15" ht="12.75" customHeight="1">
      <c r="A29" s="4">
        <v>3.37</v>
      </c>
      <c r="B29" s="1">
        <f t="shared" si="3"/>
        <v>1.0933850120411065E-07</v>
      </c>
      <c r="C29" s="1" t="s">
        <v>31</v>
      </c>
      <c r="D29" s="2">
        <v>2.74</v>
      </c>
      <c r="E29" s="2">
        <f t="shared" si="2"/>
        <v>0.9499999999999997</v>
      </c>
      <c r="F29" s="2">
        <f t="shared" si="4"/>
        <v>0.6499999999999999</v>
      </c>
      <c r="G29" s="2">
        <f t="shared" si="5"/>
        <v>0.5699999999999998</v>
      </c>
      <c r="H29" s="2">
        <f t="shared" si="6"/>
        <v>0.48</v>
      </c>
      <c r="I29" s="2">
        <f>D$26-D29</f>
        <v>0.30000000000000027</v>
      </c>
      <c r="J29" s="2">
        <f>D$27-D29</f>
        <v>0.16999999999999993</v>
      </c>
      <c r="K29" s="2">
        <f>$D$28-D29</f>
        <v>0.019999999999999574</v>
      </c>
      <c r="L29" s="2">
        <f>$D$29-D29</f>
        <v>0</v>
      </c>
      <c r="M29" s="2"/>
      <c r="N29" s="2"/>
      <c r="O29" s="2"/>
    </row>
    <row r="30" spans="1:16" ht="12.75" customHeight="1">
      <c r="A30" s="4">
        <v>3.39</v>
      </c>
      <c r="B30" s="1">
        <f t="shared" si="3"/>
        <v>1.099873943863309E-07</v>
      </c>
      <c r="C30" s="1" t="s">
        <v>35</v>
      </c>
      <c r="D30" s="2">
        <v>0</v>
      </c>
      <c r="E30" s="2">
        <f t="shared" si="2"/>
        <v>3.69</v>
      </c>
      <c r="F30" s="2">
        <f>D$23-D30</f>
        <v>3.39</v>
      </c>
      <c r="G30" s="2">
        <f>D$24-D30</f>
        <v>3.31</v>
      </c>
      <c r="H30" s="2">
        <f t="shared" si="6"/>
        <v>3.22</v>
      </c>
      <c r="I30" s="2">
        <f>D$26-D30</f>
        <v>3.0400000000000005</v>
      </c>
      <c r="J30" s="2">
        <f>D$27-D30</f>
        <v>2.91</v>
      </c>
      <c r="K30" s="2">
        <f>$D$28-D30</f>
        <v>2.76</v>
      </c>
      <c r="L30" s="2">
        <f>$D$29-D30</f>
        <v>2.74</v>
      </c>
      <c r="M30" s="2"/>
      <c r="N30" s="2"/>
      <c r="O30" s="2"/>
      <c r="P30" s="2"/>
    </row>
    <row r="31" spans="1:17" ht="12.75" customHeight="1">
      <c r="A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12.75" customHeight="1">
      <c r="A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2.75" customHeight="1"/>
    <row r="35" ht="12.75" customHeight="1"/>
    <row r="36" ht="12.75" customHeight="1"/>
    <row r="37" ht="12.75" customHeight="1"/>
    <row r="39" spans="8:14" ht="12.75">
      <c r="H39" s="2"/>
      <c r="I39" s="2"/>
      <c r="J39" s="2"/>
      <c r="K39" s="2"/>
      <c r="L39" s="2"/>
      <c r="M39" s="2"/>
      <c r="N39" s="2"/>
    </row>
    <row r="40" spans="8:14" ht="12.75">
      <c r="H40" s="4"/>
      <c r="I40" s="2"/>
      <c r="J40" s="2"/>
      <c r="K40" s="2"/>
      <c r="L40" s="2"/>
      <c r="M40" s="2"/>
      <c r="N40" s="2"/>
    </row>
    <row r="41" spans="8:14" ht="12.75">
      <c r="H41" s="4"/>
      <c r="I41" s="2"/>
      <c r="J41" s="2"/>
      <c r="K41" s="2"/>
      <c r="L41" s="2"/>
      <c r="M41" s="2"/>
      <c r="N41" s="2"/>
    </row>
    <row r="42" spans="8:15" ht="12.75">
      <c r="H42" s="4"/>
      <c r="I42" s="2"/>
      <c r="J42" s="2"/>
      <c r="K42" s="2"/>
      <c r="L42" s="2"/>
      <c r="M42" s="2"/>
      <c r="N42" s="2"/>
      <c r="O42" s="2"/>
    </row>
    <row r="43" spans="8:15" ht="12.75">
      <c r="H43" s="4"/>
      <c r="I43" s="2"/>
      <c r="J43" s="2"/>
      <c r="K43" s="2"/>
      <c r="L43" s="2"/>
      <c r="M43" s="2"/>
      <c r="N43" s="2"/>
      <c r="O43" s="2"/>
    </row>
    <row r="48" spans="8:14" ht="12.75">
      <c r="H48" s="2"/>
      <c r="I48" s="2"/>
      <c r="J48" s="2"/>
      <c r="K48" s="2"/>
      <c r="L48" s="2"/>
      <c r="M48" s="2"/>
      <c r="N48" s="2"/>
    </row>
    <row r="49" spans="8:14" ht="12.75">
      <c r="H49" s="4"/>
      <c r="I49" s="2"/>
      <c r="J49" s="2"/>
      <c r="K49" s="2"/>
      <c r="L49" s="2"/>
      <c r="M49" s="2"/>
      <c r="N49" s="2"/>
    </row>
    <row r="50" spans="8:14" ht="12.75">
      <c r="H50" s="4"/>
      <c r="I50" s="2"/>
      <c r="J50" s="2"/>
      <c r="K50" s="2"/>
      <c r="L50" s="2"/>
      <c r="M50" s="2"/>
      <c r="N50" s="2"/>
    </row>
    <row r="57" spans="2:11" ht="12.75">
      <c r="B57" s="1">
        <v>9</v>
      </c>
      <c r="C57" s="1" t="s">
        <v>27</v>
      </c>
      <c r="D57" s="1" t="s">
        <v>28</v>
      </c>
      <c r="E57" s="1" t="s">
        <v>29</v>
      </c>
      <c r="F57" s="1" t="s">
        <v>30</v>
      </c>
      <c r="G57" s="1" t="s">
        <v>31</v>
      </c>
      <c r="H57" s="1" t="s">
        <v>32</v>
      </c>
      <c r="I57" s="1" t="s">
        <v>33</v>
      </c>
      <c r="J57" s="1" t="s">
        <v>34</v>
      </c>
      <c r="K57" s="1" t="s">
        <v>35</v>
      </c>
    </row>
    <row r="58" spans="1:5" ht="12.75">
      <c r="A58" s="1" t="s">
        <v>24</v>
      </c>
      <c r="B58" s="1">
        <v>1</v>
      </c>
      <c r="C58" s="1">
        <v>1</v>
      </c>
      <c r="D58" s="1">
        <v>2</v>
      </c>
      <c r="E58" s="1">
        <v>3</v>
      </c>
    </row>
    <row r="59" spans="1:5" ht="12.75">
      <c r="A59" s="1" t="s">
        <v>26</v>
      </c>
      <c r="B59" s="1">
        <v>3</v>
      </c>
      <c r="C59" s="1">
        <v>1</v>
      </c>
      <c r="D59" s="1">
        <v>2</v>
      </c>
      <c r="E59" s="1">
        <v>3</v>
      </c>
    </row>
    <row r="60" spans="1:9" ht="12.75">
      <c r="A60" s="1" t="s">
        <v>14</v>
      </c>
      <c r="B60" s="2">
        <f>(E14)^2/(B57*B58*B59)</f>
        <v>257.9841333333334</v>
      </c>
      <c r="C60" s="2">
        <f aca="true" t="shared" si="7" ref="C60:F69">B5^2</f>
        <v>13.6161</v>
      </c>
      <c r="D60" s="2">
        <f t="shared" si="7"/>
        <v>13.6161</v>
      </c>
      <c r="E60" s="2">
        <f t="shared" si="7"/>
        <v>13.6161</v>
      </c>
      <c r="F60" s="2">
        <f t="shared" si="7"/>
        <v>122.54490000000001</v>
      </c>
      <c r="G60" s="2"/>
      <c r="H60" s="2"/>
      <c r="I60" s="2"/>
    </row>
    <row r="61" spans="1:9" ht="12.75">
      <c r="A61" s="1" t="s">
        <v>15</v>
      </c>
      <c r="B61" s="2">
        <f>SUM(C60:E67)-B60</f>
        <v>-20.181333333333328</v>
      </c>
      <c r="C61" s="2">
        <f t="shared" si="7"/>
        <v>11.4921</v>
      </c>
      <c r="D61" s="2">
        <f t="shared" si="7"/>
        <v>11.4921</v>
      </c>
      <c r="E61" s="2">
        <f t="shared" si="7"/>
        <v>11.4921</v>
      </c>
      <c r="F61" s="2">
        <f t="shared" si="7"/>
        <v>103.4289</v>
      </c>
      <c r="G61" s="2"/>
      <c r="H61" s="2"/>
      <c r="I61" s="2"/>
    </row>
    <row r="62" spans="1:9" ht="12.75">
      <c r="A62" s="1" t="s">
        <v>16</v>
      </c>
      <c r="B62" s="2">
        <f>(B14^2+C14^2+D14^2)/($B$57*$B$58)-$B$60</f>
        <v>0</v>
      </c>
      <c r="C62" s="2">
        <f t="shared" si="7"/>
        <v>10.956100000000001</v>
      </c>
      <c r="D62" s="2">
        <f t="shared" si="7"/>
        <v>10.956100000000001</v>
      </c>
      <c r="E62" s="2">
        <f t="shared" si="7"/>
        <v>10.956100000000001</v>
      </c>
      <c r="F62" s="2">
        <f t="shared" si="7"/>
        <v>98.6049</v>
      </c>
      <c r="G62" s="2"/>
      <c r="H62" s="2"/>
      <c r="I62" s="2"/>
    </row>
    <row r="63" spans="1:6" ht="12.75">
      <c r="A63" s="1" t="s">
        <v>17</v>
      </c>
      <c r="B63" s="2">
        <f>(E5^2+E6^2+E7^2+E8^2+E9^2+E10^2+E11^2+E12^2)/($B$59)-$B$60</f>
        <v>-20.181333333333356</v>
      </c>
      <c r="C63" s="2">
        <f t="shared" si="7"/>
        <v>9.2416</v>
      </c>
      <c r="D63" s="2">
        <f t="shared" si="7"/>
        <v>9.2416</v>
      </c>
      <c r="E63" s="2">
        <f t="shared" si="7"/>
        <v>9.2416</v>
      </c>
      <c r="F63" s="2">
        <f t="shared" si="7"/>
        <v>83.17440000000002</v>
      </c>
    </row>
    <row r="64" spans="1:6" ht="12.75">
      <c r="A64" s="1" t="s">
        <v>18</v>
      </c>
      <c r="B64" s="2">
        <f>B61-B62-B63</f>
        <v>2.842170943040401E-14</v>
      </c>
      <c r="C64" s="2">
        <f t="shared" si="7"/>
        <v>7.507600000000001</v>
      </c>
      <c r="D64" s="2">
        <f t="shared" si="7"/>
        <v>7.507600000000001</v>
      </c>
      <c r="E64" s="2">
        <f t="shared" si="7"/>
        <v>7.507600000000001</v>
      </c>
      <c r="F64" s="2">
        <f t="shared" si="7"/>
        <v>67.56840000000001</v>
      </c>
    </row>
    <row r="65" spans="3:6" ht="12.75">
      <c r="C65" s="2">
        <f t="shared" si="7"/>
        <v>10.368400000000001</v>
      </c>
      <c r="D65" s="2">
        <f t="shared" si="7"/>
        <v>10.368400000000001</v>
      </c>
      <c r="E65" s="2">
        <f t="shared" si="7"/>
        <v>10.368400000000001</v>
      </c>
      <c r="F65" s="2">
        <f t="shared" si="7"/>
        <v>93.3156</v>
      </c>
    </row>
    <row r="66" spans="2:6" ht="12.75">
      <c r="B66" s="2"/>
      <c r="C66" s="2">
        <f t="shared" si="7"/>
        <v>8.468100000000002</v>
      </c>
      <c r="D66" s="2">
        <f t="shared" si="7"/>
        <v>8.468100000000002</v>
      </c>
      <c r="E66" s="2">
        <f t="shared" si="7"/>
        <v>8.468100000000002</v>
      </c>
      <c r="F66" s="2">
        <f t="shared" si="7"/>
        <v>76.2129</v>
      </c>
    </row>
    <row r="67" spans="2:6" ht="12.75">
      <c r="B67" s="2"/>
      <c r="C67" s="2">
        <f t="shared" si="7"/>
        <v>7.617599999999999</v>
      </c>
      <c r="D67" s="2">
        <f t="shared" si="7"/>
        <v>7.617599999999999</v>
      </c>
      <c r="E67" s="2">
        <f t="shared" si="7"/>
        <v>7.617599999999999</v>
      </c>
      <c r="F67" s="2">
        <f t="shared" si="7"/>
        <v>68.55839999999999</v>
      </c>
    </row>
    <row r="68" spans="2:6" ht="12.75">
      <c r="B68" s="2"/>
      <c r="C68" s="2">
        <f t="shared" si="7"/>
        <v>7.617599999999999</v>
      </c>
      <c r="D68" s="2">
        <f t="shared" si="7"/>
        <v>7.617599999999999</v>
      </c>
      <c r="E68" s="2">
        <f t="shared" si="7"/>
        <v>7.617599999999999</v>
      </c>
      <c r="F68" s="2">
        <f t="shared" si="7"/>
        <v>68.55839999999999</v>
      </c>
    </row>
    <row r="69" spans="2:6" ht="12.75">
      <c r="B69" s="2"/>
      <c r="C69" s="2">
        <f t="shared" si="7"/>
        <v>773.9524</v>
      </c>
      <c r="D69" s="2">
        <f t="shared" si="7"/>
        <v>773.9524</v>
      </c>
      <c r="E69" s="2">
        <f t="shared" si="7"/>
        <v>773.9524</v>
      </c>
      <c r="F69" s="2">
        <f t="shared" si="7"/>
        <v>6965.571600000001</v>
      </c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ht="12.75">
      <c r="F76" s="2"/>
    </row>
    <row r="77" spans="3:7" ht="12.75">
      <c r="C77" s="2"/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3:7" ht="12.75">
      <c r="C79" s="2"/>
      <c r="D79" s="2"/>
      <c r="E79" s="2"/>
      <c r="F79" s="2"/>
      <c r="G79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A1" sqref="A1"/>
    </sheetView>
  </sheetViews>
  <sheetFormatPr defaultColWidth="9.00390625" defaultRowHeight="15.75"/>
  <sheetData>
    <row r="2" spans="2:14" ht="15.75">
      <c r="B2" s="6" t="s">
        <v>39</v>
      </c>
      <c r="C2" s="6"/>
      <c r="D2" s="6"/>
      <c r="G2" s="6" t="s">
        <v>40</v>
      </c>
      <c r="H2" s="6"/>
      <c r="I2" s="6"/>
      <c r="L2" s="6" t="s">
        <v>41</v>
      </c>
      <c r="M2" s="6"/>
      <c r="N2" s="6"/>
    </row>
    <row r="3" spans="1:14" ht="15.75">
      <c r="A3" t="s">
        <v>25</v>
      </c>
      <c r="B3" s="6" t="s">
        <v>36</v>
      </c>
      <c r="C3" s="6" t="s">
        <v>37</v>
      </c>
      <c r="D3" s="6" t="s">
        <v>38</v>
      </c>
      <c r="F3" t="s">
        <v>25</v>
      </c>
      <c r="G3" s="6" t="s">
        <v>36</v>
      </c>
      <c r="H3" s="6" t="s">
        <v>37</v>
      </c>
      <c r="I3" s="6" t="s">
        <v>38</v>
      </c>
      <c r="K3" t="s">
        <v>25</v>
      </c>
      <c r="L3" s="6" t="s">
        <v>36</v>
      </c>
      <c r="M3" s="6" t="s">
        <v>37</v>
      </c>
      <c r="N3" s="6" t="s">
        <v>38</v>
      </c>
    </row>
    <row r="4" spans="1:14" ht="15.75">
      <c r="A4" s="7" t="s">
        <v>27</v>
      </c>
      <c r="B4">
        <v>25</v>
      </c>
      <c r="C4">
        <v>20</v>
      </c>
      <c r="D4">
        <v>15</v>
      </c>
      <c r="F4" s="7" t="s">
        <v>27</v>
      </c>
      <c r="G4">
        <v>75</v>
      </c>
      <c r="H4">
        <v>55.00000000000001</v>
      </c>
      <c r="I4">
        <v>55.00000000000001</v>
      </c>
      <c r="K4" s="7" t="s">
        <v>27</v>
      </c>
      <c r="L4">
        <v>85</v>
      </c>
      <c r="M4">
        <v>85</v>
      </c>
      <c r="N4">
        <v>80</v>
      </c>
    </row>
    <row r="5" spans="1:14" ht="15.75">
      <c r="A5" s="7" t="s">
        <v>28</v>
      </c>
      <c r="B5">
        <v>50</v>
      </c>
      <c r="C5">
        <v>30</v>
      </c>
      <c r="D5">
        <v>40</v>
      </c>
      <c r="F5" s="7" t="s">
        <v>28</v>
      </c>
      <c r="G5">
        <v>80</v>
      </c>
      <c r="H5">
        <v>55.00000000000001</v>
      </c>
      <c r="I5">
        <v>70</v>
      </c>
      <c r="K5" s="7" t="s">
        <v>28</v>
      </c>
      <c r="L5">
        <v>85</v>
      </c>
      <c r="M5">
        <v>70</v>
      </c>
      <c r="N5">
        <v>95</v>
      </c>
    </row>
    <row r="6" spans="1:14" ht="15.75">
      <c r="A6" s="7" t="s">
        <v>29</v>
      </c>
      <c r="B6">
        <v>50</v>
      </c>
      <c r="C6">
        <v>40</v>
      </c>
      <c r="D6">
        <v>60</v>
      </c>
      <c r="F6" s="7" t="s">
        <v>29</v>
      </c>
      <c r="G6" s="8">
        <v>65</v>
      </c>
      <c r="H6">
        <v>50</v>
      </c>
      <c r="I6">
        <v>70</v>
      </c>
      <c r="K6" s="7" t="s">
        <v>29</v>
      </c>
      <c r="L6" s="8">
        <v>80</v>
      </c>
      <c r="M6">
        <v>75</v>
      </c>
      <c r="N6">
        <v>90</v>
      </c>
    </row>
    <row r="7" spans="1:14" ht="15.75">
      <c r="A7" s="7" t="s">
        <v>30</v>
      </c>
      <c r="B7">
        <v>70</v>
      </c>
      <c r="C7">
        <v>70</v>
      </c>
      <c r="D7">
        <v>60</v>
      </c>
      <c r="F7" s="7" t="s">
        <v>30</v>
      </c>
      <c r="G7">
        <v>75</v>
      </c>
      <c r="H7">
        <v>80</v>
      </c>
      <c r="I7">
        <v>70</v>
      </c>
      <c r="K7" s="7" t="s">
        <v>30</v>
      </c>
      <c r="L7">
        <v>80</v>
      </c>
      <c r="M7">
        <v>90</v>
      </c>
      <c r="N7">
        <v>80</v>
      </c>
    </row>
    <row r="8" spans="1:14" ht="15.75">
      <c r="A8" s="7" t="s">
        <v>31</v>
      </c>
      <c r="B8">
        <v>80</v>
      </c>
      <c r="C8">
        <v>70</v>
      </c>
      <c r="D8">
        <v>80</v>
      </c>
      <c r="F8" s="7" t="s">
        <v>31</v>
      </c>
      <c r="G8">
        <v>80</v>
      </c>
      <c r="H8">
        <v>80</v>
      </c>
      <c r="I8">
        <v>90</v>
      </c>
      <c r="K8" s="7" t="s">
        <v>31</v>
      </c>
      <c r="L8">
        <v>90</v>
      </c>
      <c r="M8">
        <v>90</v>
      </c>
      <c r="N8">
        <v>90</v>
      </c>
    </row>
    <row r="9" spans="1:14" ht="15.75">
      <c r="A9" s="7" t="s">
        <v>32</v>
      </c>
      <c r="B9">
        <v>55</v>
      </c>
      <c r="C9">
        <v>45</v>
      </c>
      <c r="D9">
        <v>50</v>
      </c>
      <c r="F9" s="7" t="s">
        <v>32</v>
      </c>
      <c r="G9">
        <v>60</v>
      </c>
      <c r="H9">
        <v>60</v>
      </c>
      <c r="I9">
        <v>60</v>
      </c>
      <c r="K9" s="7" t="s">
        <v>32</v>
      </c>
      <c r="L9">
        <v>80</v>
      </c>
      <c r="M9">
        <v>80</v>
      </c>
      <c r="N9">
        <v>75</v>
      </c>
    </row>
    <row r="10" spans="1:14" ht="15.75">
      <c r="A10" s="7" t="s">
        <v>33</v>
      </c>
      <c r="B10">
        <v>70</v>
      </c>
      <c r="C10">
        <v>60</v>
      </c>
      <c r="D10">
        <v>65</v>
      </c>
      <c r="F10" s="7" t="s">
        <v>33</v>
      </c>
      <c r="G10">
        <v>75</v>
      </c>
      <c r="H10">
        <v>70</v>
      </c>
      <c r="I10">
        <v>75</v>
      </c>
      <c r="K10" s="7" t="s">
        <v>33</v>
      </c>
      <c r="L10">
        <v>90</v>
      </c>
      <c r="M10">
        <v>90</v>
      </c>
      <c r="N10">
        <v>95</v>
      </c>
    </row>
    <row r="11" spans="1:14" ht="15.75">
      <c r="A11" s="7" t="s">
        <v>34</v>
      </c>
      <c r="B11">
        <v>75</v>
      </c>
      <c r="C11">
        <v>70</v>
      </c>
      <c r="D11">
        <v>75</v>
      </c>
      <c r="F11" s="7" t="s">
        <v>34</v>
      </c>
      <c r="G11">
        <v>80</v>
      </c>
      <c r="H11">
        <v>75</v>
      </c>
      <c r="I11">
        <v>80</v>
      </c>
      <c r="K11" s="7" t="s">
        <v>34</v>
      </c>
      <c r="L11">
        <v>90</v>
      </c>
      <c r="M11">
        <v>90</v>
      </c>
      <c r="N11">
        <v>90</v>
      </c>
    </row>
    <row r="12" spans="1:14" ht="15.75">
      <c r="A12" s="7" t="s">
        <v>35</v>
      </c>
      <c r="B12">
        <v>4</v>
      </c>
      <c r="C12">
        <v>5</v>
      </c>
      <c r="D12">
        <v>8</v>
      </c>
      <c r="F12" s="7" t="s">
        <v>35</v>
      </c>
      <c r="G12">
        <v>4</v>
      </c>
      <c r="H12">
        <v>5</v>
      </c>
      <c r="I12">
        <v>8</v>
      </c>
      <c r="K12" s="7" t="s">
        <v>35</v>
      </c>
      <c r="L12">
        <v>4</v>
      </c>
      <c r="M12">
        <v>5</v>
      </c>
      <c r="N12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X90"/>
  <sheetViews>
    <sheetView zoomScalePageLayoutView="0" workbookViewId="0" topLeftCell="A1">
      <selection activeCell="T1" sqref="T1"/>
    </sheetView>
  </sheetViews>
  <sheetFormatPr defaultColWidth="7.625" defaultRowHeight="15.75"/>
  <cols>
    <col min="1" max="2" width="6.25390625" style="1" customWidth="1"/>
    <col min="3" max="3" width="7.625" style="1" bestFit="1" customWidth="1"/>
    <col min="4" max="4" width="6.875" style="1" bestFit="1" customWidth="1"/>
    <col min="5" max="5" width="7.125" style="1" bestFit="1" customWidth="1"/>
    <col min="6" max="6" width="9.125" style="1" bestFit="1" customWidth="1"/>
    <col min="7" max="7" width="5.50390625" style="1" customWidth="1"/>
    <col min="8" max="8" width="7.00390625" style="1" customWidth="1"/>
    <col min="9" max="9" width="6.50390625" style="1" customWidth="1"/>
    <col min="10" max="10" width="6.75390625" style="1" customWidth="1"/>
    <col min="11" max="12" width="7.375" style="1" customWidth="1"/>
    <col min="13" max="13" width="4.625" style="1" customWidth="1"/>
    <col min="14" max="14" width="5.875" style="1" customWidth="1"/>
    <col min="15" max="15" width="5.50390625" style="1" customWidth="1"/>
    <col min="16" max="16" width="5.25390625" style="1" customWidth="1"/>
    <col min="17" max="17" width="7.625" style="1" customWidth="1"/>
    <col min="18" max="18" width="4.375" style="1" customWidth="1"/>
    <col min="19" max="20" width="7.625" style="1" customWidth="1"/>
    <col min="21" max="21" width="5.75390625" style="1" customWidth="1"/>
    <col min="22" max="22" width="3.125" style="1" customWidth="1"/>
    <col min="23" max="24" width="5.625" style="1" customWidth="1"/>
    <col min="25" max="16384" width="7.625" style="1" customWidth="1"/>
  </cols>
  <sheetData>
    <row r="1" ht="12.75" customHeight="1"/>
    <row r="2" ht="12.75" customHeight="1"/>
    <row r="3" spans="2:9" ht="12.75" customHeight="1">
      <c r="B3" s="9" t="s">
        <v>39</v>
      </c>
      <c r="C3" s="9"/>
      <c r="D3" s="9"/>
      <c r="H3" s="1" t="s">
        <v>4</v>
      </c>
      <c r="I3" s="1" t="str">
        <f>B3</f>
        <v>Mor3</v>
      </c>
    </row>
    <row r="4" spans="1:15" ht="12.75" customHeight="1">
      <c r="A4" s="1" t="s">
        <v>1</v>
      </c>
      <c r="B4" s="9" t="s">
        <v>36</v>
      </c>
      <c r="C4" s="9" t="s">
        <v>37</v>
      </c>
      <c r="D4" s="9" t="s">
        <v>38</v>
      </c>
      <c r="E4" s="1" t="s">
        <v>2</v>
      </c>
      <c r="F4" s="1" t="s">
        <v>3</v>
      </c>
      <c r="H4" s="1" t="s">
        <v>5</v>
      </c>
      <c r="I4" s="1" t="s">
        <v>13</v>
      </c>
      <c r="J4" s="1" t="s">
        <v>7</v>
      </c>
      <c r="K4" s="1" t="s">
        <v>8</v>
      </c>
      <c r="L4" s="1" t="s">
        <v>9</v>
      </c>
      <c r="N4" s="1" t="s">
        <v>10</v>
      </c>
      <c r="O4" s="1" t="s">
        <v>11</v>
      </c>
    </row>
    <row r="5" spans="1:15" ht="12.75" customHeight="1">
      <c r="A5" s="1" t="str">
        <f>A$57&amp;C$57</f>
        <v>A</v>
      </c>
      <c r="B5" s="1">
        <v>25</v>
      </c>
      <c r="C5" s="1">
        <v>20</v>
      </c>
      <c r="D5" s="1">
        <v>15</v>
      </c>
      <c r="E5" s="2">
        <f aca="true" t="shared" si="0" ref="E5:E10">SUM(B5:D5)</f>
        <v>60</v>
      </c>
      <c r="F5" s="2">
        <f aca="true" t="shared" si="1" ref="F5:F10">E5/$B$59</f>
        <v>20</v>
      </c>
      <c r="H5" s="1" t="s">
        <v>25</v>
      </c>
      <c r="I5" s="1">
        <f>B57-1</f>
        <v>8</v>
      </c>
      <c r="J5" s="2">
        <f>SUM(F60:F68)/B59-B60</f>
        <v>14168.962962962964</v>
      </c>
      <c r="K5" s="2">
        <f>J5/I5</f>
        <v>1771.1203703703704</v>
      </c>
      <c r="L5" s="2">
        <f>K5/$K$6</f>
        <v>44.98612417685764</v>
      </c>
      <c r="M5" s="2" t="str">
        <f>IF(L5&lt;=N5,"ns",IF(L5&lt;=O5,"*","**"))</f>
        <v>**</v>
      </c>
      <c r="N5" s="5">
        <v>2.51</v>
      </c>
      <c r="O5" s="5">
        <v>3.71</v>
      </c>
    </row>
    <row r="6" spans="1:15" ht="12.75" customHeight="1">
      <c r="A6" s="1" t="str">
        <f>A$57&amp;D$57</f>
        <v>B</v>
      </c>
      <c r="B6" s="1">
        <v>50</v>
      </c>
      <c r="C6" s="1">
        <v>30</v>
      </c>
      <c r="D6" s="1">
        <v>40</v>
      </c>
      <c r="E6" s="2">
        <f t="shared" si="0"/>
        <v>120</v>
      </c>
      <c r="F6" s="2">
        <f t="shared" si="1"/>
        <v>40</v>
      </c>
      <c r="H6" s="1" t="s">
        <v>6</v>
      </c>
      <c r="I6" s="1">
        <f>I7-SUM(I5:I5)</f>
        <v>18</v>
      </c>
      <c r="J6" s="2">
        <f>J7-J5</f>
        <v>708.6666666666715</v>
      </c>
      <c r="K6" s="2">
        <f>J6/I6</f>
        <v>39.37037037037064</v>
      </c>
      <c r="L6" s="2"/>
      <c r="M6" s="2"/>
      <c r="N6" s="2"/>
      <c r="O6" s="2"/>
    </row>
    <row r="7" spans="1:15" ht="12.75" customHeight="1">
      <c r="A7" s="1" t="str">
        <f>A$57&amp;E$57</f>
        <v>C</v>
      </c>
      <c r="B7" s="1">
        <v>50</v>
      </c>
      <c r="C7" s="1">
        <v>40</v>
      </c>
      <c r="D7" s="1">
        <v>60</v>
      </c>
      <c r="E7" s="2">
        <f t="shared" si="0"/>
        <v>150</v>
      </c>
      <c r="F7" s="2">
        <f t="shared" si="1"/>
        <v>50</v>
      </c>
      <c r="H7" s="1" t="s">
        <v>12</v>
      </c>
      <c r="I7" s="1">
        <f>B57*B58*B59-1</f>
        <v>26</v>
      </c>
      <c r="J7" s="2">
        <f>SUM(C60:E68)-B60</f>
        <v>14877.629629629635</v>
      </c>
      <c r="K7" s="2">
        <f>J7/I7</f>
        <v>572.2165242165245</v>
      </c>
      <c r="L7" s="2"/>
      <c r="M7" s="2"/>
      <c r="N7" s="2"/>
      <c r="O7" s="2"/>
    </row>
    <row r="8" spans="1:6" ht="12.75" customHeight="1">
      <c r="A8" s="1" t="str">
        <f>A$57&amp;F$57</f>
        <v>D</v>
      </c>
      <c r="B8" s="1">
        <v>70</v>
      </c>
      <c r="C8" s="1">
        <v>70</v>
      </c>
      <c r="D8" s="1">
        <v>60</v>
      </c>
      <c r="E8" s="2">
        <f t="shared" si="0"/>
        <v>200</v>
      </c>
      <c r="F8" s="2">
        <f t="shared" si="1"/>
        <v>66.66666666666667</v>
      </c>
    </row>
    <row r="9" spans="1:24" ht="12.75" customHeight="1">
      <c r="A9" s="1" t="str">
        <f>A$57&amp;G$57</f>
        <v>E</v>
      </c>
      <c r="B9" s="1">
        <v>80</v>
      </c>
      <c r="C9" s="1">
        <v>70</v>
      </c>
      <c r="D9" s="1">
        <v>80</v>
      </c>
      <c r="E9" s="2">
        <f t="shared" si="0"/>
        <v>230</v>
      </c>
      <c r="F9" s="2">
        <f t="shared" si="1"/>
        <v>76.66666666666667</v>
      </c>
      <c r="U9" s="2"/>
      <c r="V9" s="2"/>
      <c r="W9" s="2"/>
      <c r="X9" s="2"/>
    </row>
    <row r="10" spans="1:6" ht="12.75" customHeight="1">
      <c r="A10" s="1" t="str">
        <f>A$57&amp;H$57</f>
        <v>F</v>
      </c>
      <c r="B10" s="1">
        <v>55</v>
      </c>
      <c r="C10" s="1">
        <v>45</v>
      </c>
      <c r="D10" s="1">
        <v>50</v>
      </c>
      <c r="E10" s="2">
        <f t="shared" si="0"/>
        <v>150</v>
      </c>
      <c r="F10" s="2">
        <f t="shared" si="1"/>
        <v>50</v>
      </c>
    </row>
    <row r="11" spans="1:9" ht="12.75" customHeight="1">
      <c r="A11" s="1" t="str">
        <f>A$57&amp;I$57</f>
        <v>G</v>
      </c>
      <c r="B11" s="1">
        <v>70</v>
      </c>
      <c r="C11" s="1">
        <v>60</v>
      </c>
      <c r="D11" s="1">
        <v>65</v>
      </c>
      <c r="E11" s="2">
        <f>SUM(B11:D11)</f>
        <v>195</v>
      </c>
      <c r="F11" s="2">
        <f>E11/$B$59</f>
        <v>65</v>
      </c>
      <c r="I11" s="2"/>
    </row>
    <row r="12" spans="1:6" ht="12.75" customHeight="1">
      <c r="A12" s="1" t="str">
        <f>A$57&amp;J$57</f>
        <v>H</v>
      </c>
      <c r="B12" s="1">
        <v>75</v>
      </c>
      <c r="C12" s="1">
        <v>70</v>
      </c>
      <c r="D12" s="1">
        <v>75</v>
      </c>
      <c r="E12" s="2">
        <f>SUM(B12:D12)</f>
        <v>220</v>
      </c>
      <c r="F12" s="2">
        <f>E12/$B$59</f>
        <v>73.33333333333333</v>
      </c>
    </row>
    <row r="13" spans="1:13" ht="12.75" customHeight="1">
      <c r="A13" s="1" t="str">
        <f>A$57&amp;K$57</f>
        <v>Kontrol</v>
      </c>
      <c r="B13" s="1">
        <v>4</v>
      </c>
      <c r="C13" s="1">
        <v>5</v>
      </c>
      <c r="D13" s="1">
        <v>8</v>
      </c>
      <c r="E13" s="2">
        <f>SUM(B13:D13)</f>
        <v>17</v>
      </c>
      <c r="F13" s="2">
        <f>E13/$B$59</f>
        <v>5.666666666666667</v>
      </c>
      <c r="H13" s="2"/>
      <c r="I13" s="2"/>
      <c r="J13" s="2"/>
      <c r="K13" s="2"/>
      <c r="L13" s="2"/>
      <c r="M13" s="2"/>
    </row>
    <row r="14" spans="1:13" ht="12.75" customHeight="1">
      <c r="A14" s="1" t="s">
        <v>2</v>
      </c>
      <c r="B14" s="2">
        <f>SUM(B5:B13)</f>
        <v>479</v>
      </c>
      <c r="C14" s="2">
        <f>SUM(C5:C13)</f>
        <v>410</v>
      </c>
      <c r="D14" s="2">
        <f>SUM(D5:D13)</f>
        <v>453</v>
      </c>
      <c r="E14" s="2">
        <f>SUM(E5:E13)</f>
        <v>1342</v>
      </c>
      <c r="F14" s="2"/>
      <c r="H14" s="4"/>
      <c r="I14" s="2"/>
      <c r="J14" s="2"/>
      <c r="K14" s="2"/>
      <c r="L14" s="2"/>
      <c r="M14" s="2"/>
    </row>
    <row r="15" spans="1:13" ht="12.75" customHeight="1">
      <c r="A15" s="1" t="s">
        <v>3</v>
      </c>
      <c r="B15" s="2">
        <f>B14/($B$57*$B$58)</f>
        <v>53.22222222222222</v>
      </c>
      <c r="C15" s="2">
        <f>C14/($B$57*$B$58)</f>
        <v>45.55555555555556</v>
      </c>
      <c r="D15" s="2">
        <f>D14/($B$57*$B$58)</f>
        <v>50.333333333333336</v>
      </c>
      <c r="F15" s="2">
        <f>SUM(F5:F10)/($B$57*$B$58)</f>
        <v>33.70370370370371</v>
      </c>
      <c r="K15" s="2"/>
      <c r="L15" s="2"/>
      <c r="M15" s="2"/>
    </row>
    <row r="16" ht="12.75" customHeight="1"/>
    <row r="17" ht="12.75" customHeight="1"/>
    <row r="18" spans="1:10" ht="12.75" customHeight="1">
      <c r="A18" s="1" t="s">
        <v>22</v>
      </c>
      <c r="B18" s="1" t="s">
        <v>23</v>
      </c>
      <c r="E18" s="1" t="s">
        <v>19</v>
      </c>
      <c r="F18" s="1">
        <f>SQRT(K6/B59)</f>
        <v>3.622631197089147</v>
      </c>
      <c r="H18" s="4"/>
      <c r="I18" s="2"/>
      <c r="J18" s="2"/>
    </row>
    <row r="19" ht="12.75" customHeight="1"/>
    <row r="20" ht="12.75" customHeight="1"/>
    <row r="21" spans="1:2" ht="12.75" customHeight="1">
      <c r="A21" s="2" t="s">
        <v>20</v>
      </c>
      <c r="B21" s="1" t="s">
        <v>21</v>
      </c>
    </row>
    <row r="22" spans="1:13" ht="12.75" customHeight="1">
      <c r="A22" s="2"/>
      <c r="C22" s="1" t="s">
        <v>31</v>
      </c>
      <c r="D22" s="2">
        <v>76.66666666666667</v>
      </c>
      <c r="E22" s="10">
        <f aca="true" t="shared" si="2" ref="E22:E30">D$22-D22</f>
        <v>0</v>
      </c>
      <c r="M22" s="1" t="s">
        <v>42</v>
      </c>
    </row>
    <row r="23" spans="1:13" ht="12.75" customHeight="1">
      <c r="A23" s="4">
        <v>2.97</v>
      </c>
      <c r="B23" s="1">
        <f aca="true" t="shared" si="3" ref="B23:B30">A23*$F$18</f>
        <v>10.759214655354768</v>
      </c>
      <c r="C23" s="1" t="s">
        <v>34</v>
      </c>
      <c r="D23" s="2">
        <v>73.33333333333333</v>
      </c>
      <c r="E23" s="10">
        <f t="shared" si="2"/>
        <v>3.333333333333343</v>
      </c>
      <c r="F23" s="10">
        <f aca="true" t="shared" si="4" ref="F23:F29">D$23-D23</f>
        <v>0</v>
      </c>
      <c r="M23" s="1" t="s">
        <v>43</v>
      </c>
    </row>
    <row r="24" spans="1:13" ht="12.75" customHeight="1">
      <c r="A24" s="4">
        <v>3.12</v>
      </c>
      <c r="B24" s="1">
        <f t="shared" si="3"/>
        <v>11.302609334918138</v>
      </c>
      <c r="C24" s="1" t="s">
        <v>30</v>
      </c>
      <c r="D24" s="2">
        <v>66.66666666666667</v>
      </c>
      <c r="E24" s="10">
        <f t="shared" si="2"/>
        <v>10</v>
      </c>
      <c r="F24" s="10">
        <f t="shared" si="4"/>
        <v>6.666666666666657</v>
      </c>
      <c r="G24" s="2">
        <f aca="true" t="shared" si="5" ref="G24:G29">D$24-D24</f>
        <v>0</v>
      </c>
      <c r="M24" s="1" t="s">
        <v>43</v>
      </c>
    </row>
    <row r="25" spans="1:13" ht="12.75" customHeight="1">
      <c r="A25" s="4">
        <v>3.21</v>
      </c>
      <c r="B25" s="1">
        <f t="shared" si="3"/>
        <v>11.628646142656162</v>
      </c>
      <c r="C25" s="1" t="s">
        <v>33</v>
      </c>
      <c r="D25" s="2">
        <v>65</v>
      </c>
      <c r="E25" s="2">
        <f t="shared" si="2"/>
        <v>11.666666666666671</v>
      </c>
      <c r="F25" s="10">
        <f t="shared" si="4"/>
        <v>8.333333333333329</v>
      </c>
      <c r="G25" s="2">
        <f t="shared" si="5"/>
        <v>1.6666666666666714</v>
      </c>
      <c r="H25" s="2">
        <f aca="true" t="shared" si="6" ref="H25:H30">D$25-D25</f>
        <v>0</v>
      </c>
      <c r="K25" s="2"/>
      <c r="L25" s="2"/>
      <c r="M25" s="2" t="s">
        <v>44</v>
      </c>
    </row>
    <row r="26" spans="1:16" ht="12.75" customHeight="1">
      <c r="A26" s="4">
        <v>3.27</v>
      </c>
      <c r="B26" s="1">
        <f t="shared" si="3"/>
        <v>11.84600401448151</v>
      </c>
      <c r="C26" s="1" t="s">
        <v>29</v>
      </c>
      <c r="D26" s="2">
        <v>50</v>
      </c>
      <c r="E26" s="2">
        <f t="shared" si="2"/>
        <v>26.66666666666667</v>
      </c>
      <c r="F26" s="2">
        <f t="shared" si="4"/>
        <v>23.33333333333333</v>
      </c>
      <c r="G26" s="2">
        <f t="shared" si="5"/>
        <v>16.66666666666667</v>
      </c>
      <c r="H26" s="2">
        <f t="shared" si="6"/>
        <v>15</v>
      </c>
      <c r="I26" s="10">
        <f>D$26-D26</f>
        <v>0</v>
      </c>
      <c r="K26" s="2"/>
      <c r="L26" s="2"/>
      <c r="M26" s="1" t="s">
        <v>45</v>
      </c>
      <c r="P26" s="2"/>
    </row>
    <row r="27" spans="1:13" ht="12.75" customHeight="1">
      <c r="A27" s="4">
        <v>3.32</v>
      </c>
      <c r="B27" s="1">
        <f t="shared" si="3"/>
        <v>12.027135574335967</v>
      </c>
      <c r="C27" s="1" t="s">
        <v>32</v>
      </c>
      <c r="D27" s="2">
        <v>50</v>
      </c>
      <c r="E27" s="2">
        <f t="shared" si="2"/>
        <v>26.66666666666667</v>
      </c>
      <c r="F27" s="2">
        <f t="shared" si="4"/>
        <v>23.33333333333333</v>
      </c>
      <c r="G27" s="2">
        <f t="shared" si="5"/>
        <v>16.66666666666667</v>
      </c>
      <c r="H27" s="2">
        <f t="shared" si="6"/>
        <v>15</v>
      </c>
      <c r="I27" s="10">
        <f>D$26-D27</f>
        <v>0</v>
      </c>
      <c r="J27" s="2">
        <f>D$27-D27</f>
        <v>0</v>
      </c>
      <c r="K27" s="2"/>
      <c r="L27" s="2"/>
      <c r="M27" s="2" t="s">
        <v>45</v>
      </c>
    </row>
    <row r="28" spans="1:14" ht="12.75" customHeight="1">
      <c r="A28" s="4">
        <v>3.35</v>
      </c>
      <c r="B28" s="1">
        <f t="shared" si="3"/>
        <v>12.135814510248643</v>
      </c>
      <c r="C28" s="1" t="s">
        <v>28</v>
      </c>
      <c r="D28" s="2">
        <v>40</v>
      </c>
      <c r="E28" s="2">
        <f t="shared" si="2"/>
        <v>36.66666666666667</v>
      </c>
      <c r="F28" s="2">
        <f t="shared" si="4"/>
        <v>33.33333333333333</v>
      </c>
      <c r="G28" s="2">
        <f t="shared" si="5"/>
        <v>26.66666666666667</v>
      </c>
      <c r="H28" s="2">
        <f t="shared" si="6"/>
        <v>25</v>
      </c>
      <c r="I28" s="10">
        <f>D$26-D28</f>
        <v>10</v>
      </c>
      <c r="J28" s="2">
        <f>D$27-D28</f>
        <v>10</v>
      </c>
      <c r="K28" s="2">
        <f>$D$28-D28</f>
        <v>0</v>
      </c>
      <c r="L28" s="2"/>
      <c r="M28" s="2" t="s">
        <v>45</v>
      </c>
      <c r="N28" s="2"/>
    </row>
    <row r="29" spans="1:15" ht="12.75" customHeight="1">
      <c r="A29" s="4">
        <v>3.37</v>
      </c>
      <c r="B29" s="1">
        <f t="shared" si="3"/>
        <v>12.208267134190425</v>
      </c>
      <c r="C29" s="1" t="s">
        <v>27</v>
      </c>
      <c r="D29" s="2">
        <v>20</v>
      </c>
      <c r="E29" s="2">
        <f t="shared" si="2"/>
        <v>56.66666666666667</v>
      </c>
      <c r="F29" s="2">
        <f t="shared" si="4"/>
        <v>53.33333333333333</v>
      </c>
      <c r="G29" s="2">
        <f t="shared" si="5"/>
        <v>46.66666666666667</v>
      </c>
      <c r="H29" s="2">
        <f t="shared" si="6"/>
        <v>45</v>
      </c>
      <c r="I29" s="2">
        <f>D$26-D29</f>
        <v>30</v>
      </c>
      <c r="J29" s="2">
        <f>D$27-D29</f>
        <v>30</v>
      </c>
      <c r="K29" s="2">
        <f>$D$28-D29</f>
        <v>20</v>
      </c>
      <c r="L29" s="2">
        <f>$D$29-D29</f>
        <v>0</v>
      </c>
      <c r="M29" s="2" t="s">
        <v>50</v>
      </c>
      <c r="N29" s="2"/>
      <c r="O29" s="2"/>
    </row>
    <row r="30" spans="1:16" ht="12.75" customHeight="1">
      <c r="A30" s="4">
        <v>3.39</v>
      </c>
      <c r="B30" s="1">
        <f t="shared" si="3"/>
        <v>12.280719758132209</v>
      </c>
      <c r="C30" s="1" t="s">
        <v>35</v>
      </c>
      <c r="D30" s="2">
        <v>5.666666666666667</v>
      </c>
      <c r="E30" s="2">
        <f t="shared" si="2"/>
        <v>71</v>
      </c>
      <c r="F30" s="2">
        <f>D$23-D30</f>
        <v>67.66666666666666</v>
      </c>
      <c r="G30" s="2">
        <f>D$24-D30</f>
        <v>61.00000000000001</v>
      </c>
      <c r="H30" s="2">
        <f t="shared" si="6"/>
        <v>59.333333333333336</v>
      </c>
      <c r="I30" s="2">
        <f>D$26-D30</f>
        <v>44.333333333333336</v>
      </c>
      <c r="J30" s="2">
        <f>D$27-D30</f>
        <v>44.333333333333336</v>
      </c>
      <c r="K30" s="2">
        <f>$D$28-D30</f>
        <v>34.333333333333336</v>
      </c>
      <c r="L30" s="2">
        <f>$D$29-D30</f>
        <v>14.333333333333332</v>
      </c>
      <c r="M30" s="2" t="s">
        <v>51</v>
      </c>
      <c r="N30" s="2"/>
      <c r="O30" s="2"/>
      <c r="P30" s="2"/>
    </row>
    <row r="31" spans="1:17" ht="12.75" customHeight="1">
      <c r="A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12.75" customHeight="1">
      <c r="A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2.75" customHeight="1"/>
    <row r="35" ht="12.75" customHeight="1"/>
    <row r="36" ht="12.75" customHeight="1"/>
    <row r="37" ht="12.75" customHeight="1"/>
    <row r="39" spans="8:14" ht="12.75">
      <c r="H39" s="2"/>
      <c r="I39" s="2"/>
      <c r="J39" s="2"/>
      <c r="K39" s="2"/>
      <c r="L39" s="2"/>
      <c r="M39" s="2"/>
      <c r="N39" s="2"/>
    </row>
    <row r="40" spans="8:14" ht="12.75">
      <c r="H40" s="4"/>
      <c r="I40" s="2"/>
      <c r="J40" s="2"/>
      <c r="K40" s="2"/>
      <c r="L40" s="2"/>
      <c r="M40" s="2"/>
      <c r="N40" s="2"/>
    </row>
    <row r="41" spans="8:14" ht="12.75">
      <c r="H41" s="4"/>
      <c r="I41" s="2"/>
      <c r="J41" s="2"/>
      <c r="K41" s="2"/>
      <c r="L41" s="2"/>
      <c r="M41" s="2"/>
      <c r="N41" s="2"/>
    </row>
    <row r="42" spans="8:15" ht="12.75">
      <c r="H42" s="4"/>
      <c r="I42" s="2"/>
      <c r="J42" s="2"/>
      <c r="K42" s="2"/>
      <c r="L42" s="2"/>
      <c r="M42" s="2"/>
      <c r="N42" s="2"/>
      <c r="O42" s="2"/>
    </row>
    <row r="43" spans="8:15" ht="12.75">
      <c r="H43" s="4"/>
      <c r="I43" s="2"/>
      <c r="J43" s="2"/>
      <c r="K43" s="2"/>
      <c r="L43" s="2"/>
      <c r="M43" s="2"/>
      <c r="N43" s="2"/>
      <c r="O43" s="2"/>
    </row>
    <row r="48" spans="8:14" ht="12.75">
      <c r="H48" s="2"/>
      <c r="I48" s="2"/>
      <c r="J48" s="2"/>
      <c r="K48" s="2"/>
      <c r="L48" s="2"/>
      <c r="M48" s="2"/>
      <c r="N48" s="2"/>
    </row>
    <row r="49" spans="8:14" ht="12.75">
      <c r="H49" s="4"/>
      <c r="I49" s="2"/>
      <c r="J49" s="2"/>
      <c r="K49" s="2"/>
      <c r="L49" s="2"/>
      <c r="M49" s="2"/>
      <c r="N49" s="2"/>
    </row>
    <row r="50" spans="8:14" ht="12.75">
      <c r="H50" s="4"/>
      <c r="I50" s="2"/>
      <c r="J50" s="2"/>
      <c r="K50" s="2"/>
      <c r="L50" s="2"/>
      <c r="M50" s="2"/>
      <c r="N50" s="2"/>
    </row>
    <row r="57" spans="2:11" ht="12.75">
      <c r="B57" s="1">
        <v>9</v>
      </c>
      <c r="C57" s="1" t="s">
        <v>27</v>
      </c>
      <c r="D57" s="1" t="s">
        <v>28</v>
      </c>
      <c r="E57" s="1" t="s">
        <v>29</v>
      </c>
      <c r="F57" s="1" t="s">
        <v>30</v>
      </c>
      <c r="G57" s="1" t="s">
        <v>31</v>
      </c>
      <c r="H57" s="1" t="s">
        <v>32</v>
      </c>
      <c r="I57" s="1" t="s">
        <v>33</v>
      </c>
      <c r="J57" s="1" t="s">
        <v>34</v>
      </c>
      <c r="K57" s="1" t="s">
        <v>35</v>
      </c>
    </row>
    <row r="58" spans="1:5" ht="12.75">
      <c r="A58" s="1" t="s">
        <v>24</v>
      </c>
      <c r="B58" s="1">
        <v>1</v>
      </c>
      <c r="C58" s="1">
        <v>1</v>
      </c>
      <c r="D58" s="1">
        <v>2</v>
      </c>
      <c r="E58" s="1">
        <v>3</v>
      </c>
    </row>
    <row r="59" spans="1:5" ht="12.75">
      <c r="A59" s="1" t="s">
        <v>26</v>
      </c>
      <c r="B59" s="1">
        <v>3</v>
      </c>
      <c r="C59" s="1">
        <v>1</v>
      </c>
      <c r="D59" s="1">
        <v>2</v>
      </c>
      <c r="E59" s="1">
        <v>3</v>
      </c>
    </row>
    <row r="60" spans="1:9" ht="12.75">
      <c r="A60" s="1" t="s">
        <v>14</v>
      </c>
      <c r="B60" s="2">
        <f>(E14)^2/(B57*B58*B59)</f>
        <v>66702.37037037036</v>
      </c>
      <c r="C60" s="2">
        <f aca="true" t="shared" si="7" ref="C60:F69">B5^2</f>
        <v>625</v>
      </c>
      <c r="D60" s="2">
        <f t="shared" si="7"/>
        <v>400</v>
      </c>
      <c r="E60" s="2">
        <f t="shared" si="7"/>
        <v>225</v>
      </c>
      <c r="F60" s="2">
        <f t="shared" si="7"/>
        <v>3600</v>
      </c>
      <c r="G60" s="2"/>
      <c r="H60" s="2"/>
      <c r="I60" s="2"/>
    </row>
    <row r="61" spans="1:9" ht="12.75">
      <c r="A61" s="1" t="s">
        <v>15</v>
      </c>
      <c r="B61" s="2">
        <f>SUM(C60:E67)-B60</f>
        <v>14772.629629629635</v>
      </c>
      <c r="C61" s="2">
        <f t="shared" si="7"/>
        <v>2500</v>
      </c>
      <c r="D61" s="2">
        <f t="shared" si="7"/>
        <v>900</v>
      </c>
      <c r="E61" s="2">
        <f t="shared" si="7"/>
        <v>1600</v>
      </c>
      <c r="F61" s="2">
        <f t="shared" si="7"/>
        <v>14400</v>
      </c>
      <c r="G61" s="2"/>
      <c r="H61" s="2"/>
      <c r="I61" s="2"/>
    </row>
    <row r="62" spans="1:9" ht="12.75">
      <c r="A62" s="1" t="s">
        <v>16</v>
      </c>
      <c r="B62" s="2">
        <f>(B14^2+C14^2+D14^2)/($B$57*$B$58)-$B$60</f>
        <v>269.851851851854</v>
      </c>
      <c r="C62" s="2">
        <f t="shared" si="7"/>
        <v>2500</v>
      </c>
      <c r="D62" s="2">
        <f t="shared" si="7"/>
        <v>1600</v>
      </c>
      <c r="E62" s="2">
        <f t="shared" si="7"/>
        <v>3600</v>
      </c>
      <c r="F62" s="2">
        <f t="shared" si="7"/>
        <v>22500</v>
      </c>
      <c r="G62" s="2"/>
      <c r="H62" s="2"/>
      <c r="I62" s="2"/>
    </row>
    <row r="63" spans="1:6" ht="12.75">
      <c r="A63" s="1" t="s">
        <v>17</v>
      </c>
      <c r="B63" s="2">
        <f>(E5^2+E6^2+E7^2+E8^2+E9^2+E10^2+E11^2+E12^2)/($B$59)-$B$60</f>
        <v>14072.629629629635</v>
      </c>
      <c r="C63" s="2">
        <f t="shared" si="7"/>
        <v>4900</v>
      </c>
      <c r="D63" s="2">
        <f t="shared" si="7"/>
        <v>4900</v>
      </c>
      <c r="E63" s="2">
        <f t="shared" si="7"/>
        <v>3600</v>
      </c>
      <c r="F63" s="2">
        <f t="shared" si="7"/>
        <v>40000</v>
      </c>
    </row>
    <row r="64" spans="1:6" ht="12.75">
      <c r="A64" s="1" t="s">
        <v>18</v>
      </c>
      <c r="B64" s="2">
        <f>B61-B62-B63</f>
        <v>430.148148148146</v>
      </c>
      <c r="C64" s="2">
        <f t="shared" si="7"/>
        <v>6400</v>
      </c>
      <c r="D64" s="2">
        <f t="shared" si="7"/>
        <v>4900</v>
      </c>
      <c r="E64" s="2">
        <f t="shared" si="7"/>
        <v>6400</v>
      </c>
      <c r="F64" s="2">
        <f t="shared" si="7"/>
        <v>52900</v>
      </c>
    </row>
    <row r="65" spans="3:6" ht="12.75">
      <c r="C65" s="2">
        <f t="shared" si="7"/>
        <v>3025</v>
      </c>
      <c r="D65" s="2">
        <f t="shared" si="7"/>
        <v>2025</v>
      </c>
      <c r="E65" s="2">
        <f t="shared" si="7"/>
        <v>2500</v>
      </c>
      <c r="F65" s="2">
        <f t="shared" si="7"/>
        <v>22500</v>
      </c>
    </row>
    <row r="66" spans="2:6" ht="12.75">
      <c r="B66" s="2"/>
      <c r="C66" s="2">
        <f t="shared" si="7"/>
        <v>4900</v>
      </c>
      <c r="D66" s="2">
        <f t="shared" si="7"/>
        <v>3600</v>
      </c>
      <c r="E66" s="2">
        <f t="shared" si="7"/>
        <v>4225</v>
      </c>
      <c r="F66" s="2">
        <f t="shared" si="7"/>
        <v>38025</v>
      </c>
    </row>
    <row r="67" spans="2:6" ht="12.75">
      <c r="B67" s="2"/>
      <c r="C67" s="2">
        <f t="shared" si="7"/>
        <v>5625</v>
      </c>
      <c r="D67" s="2">
        <f t="shared" si="7"/>
        <v>4900</v>
      </c>
      <c r="E67" s="2">
        <f t="shared" si="7"/>
        <v>5625</v>
      </c>
      <c r="F67" s="2">
        <f t="shared" si="7"/>
        <v>48400</v>
      </c>
    </row>
    <row r="68" spans="2:6" ht="12.75">
      <c r="B68" s="2"/>
      <c r="C68" s="2">
        <f t="shared" si="7"/>
        <v>16</v>
      </c>
      <c r="D68" s="2">
        <f t="shared" si="7"/>
        <v>25</v>
      </c>
      <c r="E68" s="2">
        <f t="shared" si="7"/>
        <v>64</v>
      </c>
      <c r="F68" s="2">
        <f t="shared" si="7"/>
        <v>289</v>
      </c>
    </row>
    <row r="69" spans="2:6" ht="12.75">
      <c r="B69" s="2"/>
      <c r="C69" s="2">
        <f t="shared" si="7"/>
        <v>229441</v>
      </c>
      <c r="D69" s="2">
        <f t="shared" si="7"/>
        <v>168100</v>
      </c>
      <c r="E69" s="2">
        <f t="shared" si="7"/>
        <v>205209</v>
      </c>
      <c r="F69" s="2">
        <f t="shared" si="7"/>
        <v>1800964</v>
      </c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ht="12.75">
      <c r="F76" s="2"/>
    </row>
    <row r="77" spans="3:7" ht="12.75">
      <c r="C77" s="2"/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3:7" ht="12.75">
      <c r="C79" s="2"/>
      <c r="D79" s="2"/>
      <c r="E79" s="2"/>
      <c r="F79" s="2"/>
      <c r="G79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9.00390625" defaultRowHeight="15.75"/>
  <cols>
    <col min="2" max="2" width="22.375" style="0" customWidth="1"/>
    <col min="3" max="3" width="7.25390625" style="0" customWidth="1"/>
    <col min="4" max="4" width="4.75390625" style="0" customWidth="1"/>
    <col min="6" max="6" width="3.125" style="0" customWidth="1"/>
    <col min="8" max="8" width="4.375" style="0" customWidth="1"/>
  </cols>
  <sheetData>
    <row r="1" spans="2:8" ht="15.75">
      <c r="B1" s="19" t="s">
        <v>25</v>
      </c>
      <c r="C1" s="18" t="s">
        <v>64</v>
      </c>
      <c r="D1" s="18"/>
      <c r="E1" s="18"/>
      <c r="F1" s="18"/>
      <c r="G1" s="18"/>
      <c r="H1" s="18"/>
    </row>
    <row r="2" spans="2:8" ht="16.5" thickBot="1">
      <c r="B2" s="20"/>
      <c r="C2" s="17" t="s">
        <v>61</v>
      </c>
      <c r="D2" s="17"/>
      <c r="E2" s="17" t="s">
        <v>62</v>
      </c>
      <c r="F2" s="17"/>
      <c r="G2" s="17" t="s">
        <v>63</v>
      </c>
      <c r="H2" s="17"/>
    </row>
    <row r="3" spans="2:8" ht="15.75">
      <c r="B3" s="11" t="s">
        <v>35</v>
      </c>
      <c r="C3" s="13">
        <v>3.6666666666666665</v>
      </c>
      <c r="D3" s="13" t="s">
        <v>51</v>
      </c>
      <c r="E3" s="13">
        <v>4</v>
      </c>
      <c r="F3" s="13" t="s">
        <v>51</v>
      </c>
      <c r="G3" s="13">
        <v>5.666666666666667</v>
      </c>
      <c r="H3" s="13" t="s">
        <v>45</v>
      </c>
    </row>
    <row r="4" spans="2:8" ht="15.75">
      <c r="B4" t="s">
        <v>53</v>
      </c>
      <c r="C4" s="13">
        <v>61.666666666666664</v>
      </c>
      <c r="D4" s="13" t="s">
        <v>49</v>
      </c>
      <c r="E4" s="13">
        <v>20</v>
      </c>
      <c r="F4" s="13" t="s">
        <v>50</v>
      </c>
      <c r="G4" s="13">
        <v>83.33333333333333</v>
      </c>
      <c r="H4" s="13" t="s">
        <v>43</v>
      </c>
    </row>
    <row r="5" spans="2:8" ht="15.75">
      <c r="B5" t="s">
        <v>54</v>
      </c>
      <c r="C5" s="13">
        <v>68.33333333333333</v>
      </c>
      <c r="D5" s="14" t="s">
        <v>48</v>
      </c>
      <c r="E5" s="13">
        <v>40</v>
      </c>
      <c r="F5" s="13" t="s">
        <v>45</v>
      </c>
      <c r="G5" s="13">
        <v>83.33333333333333</v>
      </c>
      <c r="H5" s="13" t="s">
        <v>43</v>
      </c>
    </row>
    <row r="6" spans="2:8" ht="15.75">
      <c r="B6" t="s">
        <v>55</v>
      </c>
      <c r="C6" s="13">
        <v>61.666666666666664</v>
      </c>
      <c r="D6" s="13" t="s">
        <v>49</v>
      </c>
      <c r="E6" s="13">
        <v>50</v>
      </c>
      <c r="F6" s="14" t="s">
        <v>45</v>
      </c>
      <c r="G6" s="13">
        <v>81.66666666666667</v>
      </c>
      <c r="H6" s="13" t="s">
        <v>43</v>
      </c>
    </row>
    <row r="7" spans="2:8" ht="15.75">
      <c r="B7" t="s">
        <v>56</v>
      </c>
      <c r="C7" s="13">
        <v>75</v>
      </c>
      <c r="D7" s="14" t="s">
        <v>46</v>
      </c>
      <c r="E7" s="13">
        <v>66.66666666666667</v>
      </c>
      <c r="F7" s="14" t="s">
        <v>43</v>
      </c>
      <c r="G7" s="13">
        <v>83.33333333333333</v>
      </c>
      <c r="H7" s="13" t="s">
        <v>43</v>
      </c>
    </row>
    <row r="8" spans="2:8" ht="15.75">
      <c r="B8" t="s">
        <v>57</v>
      </c>
      <c r="C8" s="13">
        <v>83.33333333333333</v>
      </c>
      <c r="D8" s="14" t="s">
        <v>42</v>
      </c>
      <c r="E8" s="13">
        <v>76.66666666666667</v>
      </c>
      <c r="F8" s="14" t="s">
        <v>42</v>
      </c>
      <c r="G8" s="13">
        <v>90</v>
      </c>
      <c r="H8" s="14" t="s">
        <v>42</v>
      </c>
    </row>
    <row r="9" spans="2:8" ht="15.75">
      <c r="B9" t="s">
        <v>58</v>
      </c>
      <c r="C9" s="13">
        <v>60</v>
      </c>
      <c r="D9" s="13" t="s">
        <v>50</v>
      </c>
      <c r="E9" s="13">
        <v>50</v>
      </c>
      <c r="F9" s="13" t="s">
        <v>45</v>
      </c>
      <c r="G9" s="13">
        <v>78.33333333333333</v>
      </c>
      <c r="H9" s="13" t="s">
        <v>44</v>
      </c>
    </row>
    <row r="10" spans="2:8" ht="15.75">
      <c r="B10" t="s">
        <v>59</v>
      </c>
      <c r="C10" s="13">
        <v>73.33333333333333</v>
      </c>
      <c r="D10" s="13" t="s">
        <v>47</v>
      </c>
      <c r="E10" s="13">
        <v>65</v>
      </c>
      <c r="F10" s="13" t="s">
        <v>44</v>
      </c>
      <c r="G10" s="13">
        <v>91.66666666666667</v>
      </c>
      <c r="H10" s="14" t="s">
        <v>42</v>
      </c>
    </row>
    <row r="11" spans="2:8" ht="16.5" thickBot="1">
      <c r="B11" s="12" t="s">
        <v>60</v>
      </c>
      <c r="C11" s="15">
        <v>78.33333333333333</v>
      </c>
      <c r="D11" s="16" t="s">
        <v>43</v>
      </c>
      <c r="E11" s="15">
        <v>73.33333333333333</v>
      </c>
      <c r="F11" s="16" t="s">
        <v>43</v>
      </c>
      <c r="G11" s="15">
        <v>90</v>
      </c>
      <c r="H11" s="16" t="s">
        <v>42</v>
      </c>
    </row>
    <row r="12" ht="15.75">
      <c r="G12" s="1"/>
    </row>
    <row r="13" ht="15.75">
      <c r="B13" s="1" t="s">
        <v>52</v>
      </c>
    </row>
    <row r="14" ht="15.75">
      <c r="B14" s="1" t="s">
        <v>27</v>
      </c>
    </row>
    <row r="15" ht="15.75">
      <c r="B15" s="1" t="s">
        <v>28</v>
      </c>
    </row>
    <row r="16" ht="15.75">
      <c r="B16" s="1" t="s">
        <v>29</v>
      </c>
    </row>
    <row r="17" ht="15.75">
      <c r="B17" s="1" t="s">
        <v>30</v>
      </c>
    </row>
    <row r="18" ht="15.75">
      <c r="B18" s="1" t="s">
        <v>31</v>
      </c>
    </row>
    <row r="19" ht="15.75">
      <c r="B19" s="1" t="s">
        <v>32</v>
      </c>
    </row>
    <row r="20" ht="15.75">
      <c r="B20" s="1" t="s">
        <v>33</v>
      </c>
    </row>
    <row r="21" ht="15.75">
      <c r="B21" s="1" t="s">
        <v>34</v>
      </c>
    </row>
  </sheetData>
  <sheetProtection/>
  <mergeCells count="5">
    <mergeCell ref="C2:D2"/>
    <mergeCell ref="E2:F2"/>
    <mergeCell ref="G2:H2"/>
    <mergeCell ref="C1:H1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90"/>
  <sheetViews>
    <sheetView zoomScalePageLayoutView="0" workbookViewId="0" topLeftCell="A13">
      <selection activeCell="M22" sqref="M22:M30"/>
    </sheetView>
  </sheetViews>
  <sheetFormatPr defaultColWidth="7.625" defaultRowHeight="15.75"/>
  <cols>
    <col min="1" max="2" width="6.25390625" style="1" customWidth="1"/>
    <col min="3" max="3" width="7.625" style="1" bestFit="1" customWidth="1"/>
    <col min="4" max="4" width="6.875" style="1" bestFit="1" customWidth="1"/>
    <col min="5" max="5" width="7.125" style="1" bestFit="1" customWidth="1"/>
    <col min="6" max="6" width="9.125" style="1" bestFit="1" customWidth="1"/>
    <col min="7" max="7" width="5.50390625" style="1" customWidth="1"/>
    <col min="8" max="8" width="7.00390625" style="1" customWidth="1"/>
    <col min="9" max="9" width="6.50390625" style="1" customWidth="1"/>
    <col min="10" max="10" width="6.75390625" style="1" customWidth="1"/>
    <col min="11" max="12" width="7.375" style="1" customWidth="1"/>
    <col min="13" max="13" width="4.625" style="1" customWidth="1"/>
    <col min="14" max="14" width="5.875" style="1" customWidth="1"/>
    <col min="15" max="15" width="5.50390625" style="1" customWidth="1"/>
    <col min="16" max="16" width="5.25390625" style="1" customWidth="1"/>
    <col min="17" max="17" width="7.625" style="1" customWidth="1"/>
    <col min="18" max="18" width="4.375" style="1" customWidth="1"/>
    <col min="19" max="20" width="7.625" style="1" customWidth="1"/>
    <col min="21" max="21" width="5.75390625" style="1" customWidth="1"/>
    <col min="22" max="22" width="3.125" style="1" customWidth="1"/>
    <col min="23" max="24" width="5.625" style="1" customWidth="1"/>
    <col min="25" max="16384" width="7.625" style="1" customWidth="1"/>
  </cols>
  <sheetData>
    <row r="1" ht="12.75" customHeight="1"/>
    <row r="2" ht="12.75" customHeight="1"/>
    <row r="3" spans="2:9" ht="12.75" customHeight="1">
      <c r="B3" s="1" t="s">
        <v>40</v>
      </c>
      <c r="H3" s="1" t="s">
        <v>4</v>
      </c>
      <c r="I3" s="1" t="str">
        <f>B3</f>
        <v>Mor4</v>
      </c>
    </row>
    <row r="4" spans="1:15" ht="12.75" customHeight="1">
      <c r="A4" s="1" t="s">
        <v>1</v>
      </c>
      <c r="B4" s="1" t="s">
        <v>36</v>
      </c>
      <c r="C4" s="1" t="s">
        <v>37</v>
      </c>
      <c r="D4" s="1" t="s">
        <v>38</v>
      </c>
      <c r="E4" s="1" t="s">
        <v>2</v>
      </c>
      <c r="F4" s="1" t="s">
        <v>3</v>
      </c>
      <c r="H4" s="1" t="s">
        <v>5</v>
      </c>
      <c r="I4" s="1" t="s">
        <v>13</v>
      </c>
      <c r="J4" s="1" t="s">
        <v>7</v>
      </c>
      <c r="K4" s="1" t="s">
        <v>8</v>
      </c>
      <c r="L4" s="1" t="s">
        <v>9</v>
      </c>
      <c r="N4" s="1" t="s">
        <v>10</v>
      </c>
      <c r="O4" s="1" t="s">
        <v>11</v>
      </c>
    </row>
    <row r="5" spans="1:15" ht="12.75" customHeight="1">
      <c r="A5" s="1" t="str">
        <f>A$57&amp;C$57</f>
        <v>A</v>
      </c>
      <c r="B5" s="3">
        <v>75</v>
      </c>
      <c r="C5" s="3">
        <v>55.00000000000001</v>
      </c>
      <c r="D5" s="3">
        <v>55.00000000000001</v>
      </c>
      <c r="E5" s="2">
        <f aca="true" t="shared" si="0" ref="E5:E10">SUM(B5:D5)</f>
        <v>185</v>
      </c>
      <c r="F5" s="2">
        <f aca="true" t="shared" si="1" ref="F5:F10">E5/$B$59</f>
        <v>61.666666666666664</v>
      </c>
      <c r="H5" s="1" t="s">
        <v>25</v>
      </c>
      <c r="I5" s="1">
        <f>B57-1</f>
        <v>8</v>
      </c>
      <c r="J5" s="2">
        <f>SUM(F60:F68)/B59-B60</f>
        <v>13381.407407407401</v>
      </c>
      <c r="K5" s="2">
        <f>J5/I5</f>
        <v>1672.6759259259252</v>
      </c>
      <c r="L5" s="2">
        <f>K5/$K$6</f>
        <v>31.604093771868264</v>
      </c>
      <c r="M5" s="2" t="str">
        <f>IF(L5&lt;=N5,"ns",IF(L5&lt;=O5,"*","**"))</f>
        <v>**</v>
      </c>
      <c r="N5" s="5">
        <v>2.51</v>
      </c>
      <c r="O5" s="5">
        <v>3.71</v>
      </c>
    </row>
    <row r="6" spans="1:15" ht="12.75" customHeight="1">
      <c r="A6" s="1" t="str">
        <f>A$57&amp;D$57</f>
        <v>B</v>
      </c>
      <c r="B6" s="3">
        <v>80</v>
      </c>
      <c r="C6" s="3">
        <v>55.00000000000001</v>
      </c>
      <c r="D6" s="3">
        <v>70</v>
      </c>
      <c r="E6" s="2">
        <f t="shared" si="0"/>
        <v>205</v>
      </c>
      <c r="F6" s="2">
        <f t="shared" si="1"/>
        <v>68.33333333333333</v>
      </c>
      <c r="H6" s="1" t="s">
        <v>6</v>
      </c>
      <c r="I6" s="1">
        <f>I7-SUM(I5:I5)</f>
        <v>18</v>
      </c>
      <c r="J6" s="2">
        <f>J7-J5</f>
        <v>952.6666666666715</v>
      </c>
      <c r="K6" s="2">
        <f>J6/I6</f>
        <v>52.925925925926194</v>
      </c>
      <c r="L6" s="2"/>
      <c r="M6" s="2"/>
      <c r="N6" s="2"/>
      <c r="O6" s="2"/>
    </row>
    <row r="7" spans="1:15" ht="12.75" customHeight="1">
      <c r="A7" s="1" t="str">
        <f>A$57&amp;E$57</f>
        <v>C</v>
      </c>
      <c r="B7" s="3">
        <v>65</v>
      </c>
      <c r="C7" s="3">
        <v>50</v>
      </c>
      <c r="D7" s="3">
        <v>70</v>
      </c>
      <c r="E7" s="2">
        <f t="shared" si="0"/>
        <v>185</v>
      </c>
      <c r="F7" s="2">
        <f t="shared" si="1"/>
        <v>61.666666666666664</v>
      </c>
      <c r="H7" s="1" t="s">
        <v>12</v>
      </c>
      <c r="I7" s="1">
        <f>B57*B58*B59-1</f>
        <v>26</v>
      </c>
      <c r="J7" s="2">
        <f>SUM(C60:E68)-B60</f>
        <v>14334.074074074073</v>
      </c>
      <c r="K7" s="2">
        <f>J7/I7</f>
        <v>551.3105413105412</v>
      </c>
      <c r="L7" s="2"/>
      <c r="M7" s="2"/>
      <c r="N7" s="2"/>
      <c r="O7" s="2"/>
    </row>
    <row r="8" spans="1:6" ht="12.75" customHeight="1">
      <c r="A8" s="1" t="str">
        <f>A$57&amp;F$57</f>
        <v>D</v>
      </c>
      <c r="B8" s="3">
        <v>75</v>
      </c>
      <c r="C8" s="3">
        <v>80</v>
      </c>
      <c r="D8" s="3">
        <v>70</v>
      </c>
      <c r="E8" s="2">
        <f t="shared" si="0"/>
        <v>225</v>
      </c>
      <c r="F8" s="2">
        <f t="shared" si="1"/>
        <v>75</v>
      </c>
    </row>
    <row r="9" spans="1:24" ht="12.75" customHeight="1">
      <c r="A9" s="1" t="str">
        <f>A$57&amp;G$57</f>
        <v>E</v>
      </c>
      <c r="B9" s="3">
        <v>80</v>
      </c>
      <c r="C9" s="3">
        <v>80</v>
      </c>
      <c r="D9" s="3">
        <v>90</v>
      </c>
      <c r="E9" s="2">
        <f t="shared" si="0"/>
        <v>250</v>
      </c>
      <c r="F9" s="2">
        <f t="shared" si="1"/>
        <v>83.33333333333333</v>
      </c>
      <c r="U9" s="2"/>
      <c r="V9" s="2"/>
      <c r="W9" s="2"/>
      <c r="X9" s="2"/>
    </row>
    <row r="10" spans="1:6" ht="12.75" customHeight="1">
      <c r="A10" s="1" t="str">
        <f>A$57&amp;H$57</f>
        <v>F</v>
      </c>
      <c r="B10" s="3">
        <v>60</v>
      </c>
      <c r="C10" s="3">
        <v>60</v>
      </c>
      <c r="D10" s="3">
        <v>60</v>
      </c>
      <c r="E10" s="2">
        <f t="shared" si="0"/>
        <v>180</v>
      </c>
      <c r="F10" s="2">
        <f t="shared" si="1"/>
        <v>60</v>
      </c>
    </row>
    <row r="11" spans="1:9" ht="12.75" customHeight="1">
      <c r="A11" s="1" t="str">
        <f>A$57&amp;I$57</f>
        <v>G</v>
      </c>
      <c r="B11" s="3">
        <v>75</v>
      </c>
      <c r="C11" s="3">
        <v>70</v>
      </c>
      <c r="D11" s="3">
        <v>75</v>
      </c>
      <c r="E11" s="2">
        <f>SUM(B11:D11)</f>
        <v>220</v>
      </c>
      <c r="F11" s="2">
        <f>E11/$B$59</f>
        <v>73.33333333333333</v>
      </c>
      <c r="I11" s="2"/>
    </row>
    <row r="12" spans="1:6" ht="12.75" customHeight="1">
      <c r="A12" s="1" t="str">
        <f>A$57&amp;J$57</f>
        <v>H</v>
      </c>
      <c r="B12" s="3">
        <v>80</v>
      </c>
      <c r="C12" s="3">
        <v>75</v>
      </c>
      <c r="D12" s="3">
        <v>80</v>
      </c>
      <c r="E12" s="2">
        <f>SUM(B12:D12)</f>
        <v>235</v>
      </c>
      <c r="F12" s="2">
        <f>E12/$B$59</f>
        <v>78.33333333333333</v>
      </c>
    </row>
    <row r="13" spans="1:13" ht="12.75" customHeight="1">
      <c r="A13" s="1" t="str">
        <f>A$57&amp;K$57</f>
        <v>Kontrol</v>
      </c>
      <c r="B13" s="3">
        <v>3</v>
      </c>
      <c r="C13" s="3">
        <v>5</v>
      </c>
      <c r="D13" s="3">
        <v>3</v>
      </c>
      <c r="E13" s="2">
        <f>SUM(B13:D13)</f>
        <v>11</v>
      </c>
      <c r="F13" s="2">
        <f>E13/$B$59</f>
        <v>3.6666666666666665</v>
      </c>
      <c r="H13" s="2"/>
      <c r="I13" s="2"/>
      <c r="J13" s="2"/>
      <c r="K13" s="2"/>
      <c r="L13" s="2"/>
      <c r="M13" s="2"/>
    </row>
    <row r="14" spans="1:13" ht="12.75" customHeight="1">
      <c r="A14" s="1" t="s">
        <v>2</v>
      </c>
      <c r="B14" s="2">
        <f>SUM(B5:B13)</f>
        <v>593</v>
      </c>
      <c r="C14" s="2">
        <f>SUM(C5:C13)</f>
        <v>530</v>
      </c>
      <c r="D14" s="2">
        <f>SUM(D5:D13)</f>
        <v>573</v>
      </c>
      <c r="E14" s="2">
        <f>SUM(E5:E13)</f>
        <v>1696</v>
      </c>
      <c r="F14" s="2"/>
      <c r="H14" s="4"/>
      <c r="I14" s="2"/>
      <c r="J14" s="2"/>
      <c r="K14" s="2"/>
      <c r="L14" s="2"/>
      <c r="M14" s="2"/>
    </row>
    <row r="15" spans="1:13" ht="12.75" customHeight="1">
      <c r="A15" s="1" t="s">
        <v>3</v>
      </c>
      <c r="B15" s="2">
        <f>B14/($B$57*$B$58)</f>
        <v>65.88888888888889</v>
      </c>
      <c r="C15" s="2">
        <f>C14/($B$57*$B$58)</f>
        <v>58.888888888888886</v>
      </c>
      <c r="D15" s="2">
        <f>D14/($B$57*$B$58)</f>
        <v>63.666666666666664</v>
      </c>
      <c r="F15" s="2">
        <f>SUM(F5:F10)/($B$57*$B$58)</f>
        <v>45.55555555555555</v>
      </c>
      <c r="K15" s="2"/>
      <c r="L15" s="2"/>
      <c r="M15" s="2"/>
    </row>
    <row r="16" ht="12.75" customHeight="1"/>
    <row r="17" ht="12.75" customHeight="1"/>
    <row r="18" spans="1:10" ht="12.75" customHeight="1">
      <c r="A18" s="1" t="s">
        <v>22</v>
      </c>
      <c r="B18" s="1" t="s">
        <v>23</v>
      </c>
      <c r="E18" s="1" t="s">
        <v>19</v>
      </c>
      <c r="F18" s="1">
        <f>SQRT(K6/B59)</f>
        <v>4.200235149207966</v>
      </c>
      <c r="H18" s="4"/>
      <c r="I18" s="2"/>
      <c r="J18" s="2"/>
    </row>
    <row r="19" ht="12.75" customHeight="1"/>
    <row r="20" ht="12.75" customHeight="1"/>
    <row r="21" spans="1:2" ht="12.75" customHeight="1">
      <c r="A21" s="2" t="s">
        <v>20</v>
      </c>
      <c r="B21" s="1" t="s">
        <v>21</v>
      </c>
    </row>
    <row r="22" spans="1:13" ht="12.75" customHeight="1">
      <c r="A22" s="2"/>
      <c r="C22" s="1" t="s">
        <v>31</v>
      </c>
      <c r="D22" s="2">
        <v>83.33333333333333</v>
      </c>
      <c r="E22" s="10">
        <f aca="true" t="shared" si="2" ref="E22:E30">D$22-D22</f>
        <v>0</v>
      </c>
      <c r="M22" s="1" t="s">
        <v>42</v>
      </c>
    </row>
    <row r="23" spans="1:13" ht="12.75" customHeight="1">
      <c r="A23" s="4">
        <v>2.97</v>
      </c>
      <c r="B23" s="1">
        <f aca="true" t="shared" si="3" ref="B23:B30">A23*$F$18</f>
        <v>12.47469839314766</v>
      </c>
      <c r="C23" s="1" t="s">
        <v>34</v>
      </c>
      <c r="D23" s="2">
        <v>78.33333333333333</v>
      </c>
      <c r="E23" s="10">
        <f t="shared" si="2"/>
        <v>5</v>
      </c>
      <c r="F23" s="10">
        <f aca="true" t="shared" si="4" ref="F23:F29">D$23-D23</f>
        <v>0</v>
      </c>
      <c r="M23" s="1" t="s">
        <v>43</v>
      </c>
    </row>
    <row r="24" spans="1:13" ht="12.75" customHeight="1">
      <c r="A24" s="4">
        <v>3.12</v>
      </c>
      <c r="B24" s="1">
        <f t="shared" si="3"/>
        <v>13.104733665528855</v>
      </c>
      <c r="C24" s="1" t="s">
        <v>30</v>
      </c>
      <c r="D24" s="2">
        <v>75</v>
      </c>
      <c r="E24" s="10">
        <f t="shared" si="2"/>
        <v>8.333333333333329</v>
      </c>
      <c r="F24" s="10">
        <f t="shared" si="4"/>
        <v>3.3333333333333286</v>
      </c>
      <c r="G24" s="10">
        <f aca="true" t="shared" si="5" ref="G24:G29">D$24-D24</f>
        <v>0</v>
      </c>
      <c r="M24" s="1" t="s">
        <v>46</v>
      </c>
    </row>
    <row r="25" spans="1:13" ht="12.75" customHeight="1">
      <c r="A25" s="4">
        <v>3.21</v>
      </c>
      <c r="B25" s="1">
        <f t="shared" si="3"/>
        <v>13.482754828957571</v>
      </c>
      <c r="C25" s="1" t="s">
        <v>33</v>
      </c>
      <c r="D25" s="2">
        <v>73.33333333333333</v>
      </c>
      <c r="E25" s="10">
        <f t="shared" si="2"/>
        <v>10</v>
      </c>
      <c r="F25" s="10">
        <f t="shared" si="4"/>
        <v>5</v>
      </c>
      <c r="G25" s="10">
        <f t="shared" si="5"/>
        <v>1.6666666666666714</v>
      </c>
      <c r="H25" s="10">
        <f aca="true" t="shared" si="6" ref="H25:H30">D$25-D25</f>
        <v>0</v>
      </c>
      <c r="K25" s="2"/>
      <c r="L25" s="2"/>
      <c r="M25" s="2" t="s">
        <v>47</v>
      </c>
    </row>
    <row r="26" spans="1:16" ht="12.75" customHeight="1">
      <c r="A26" s="4">
        <v>3.27</v>
      </c>
      <c r="B26" s="1">
        <f t="shared" si="3"/>
        <v>13.734768937910049</v>
      </c>
      <c r="C26" s="1" t="s">
        <v>28</v>
      </c>
      <c r="D26" s="2">
        <v>68.33333333333333</v>
      </c>
      <c r="E26" s="2">
        <f t="shared" si="2"/>
        <v>15</v>
      </c>
      <c r="F26" s="10">
        <f t="shared" si="4"/>
        <v>10</v>
      </c>
      <c r="G26" s="10">
        <f t="shared" si="5"/>
        <v>6.666666666666671</v>
      </c>
      <c r="H26" s="10">
        <f t="shared" si="6"/>
        <v>5</v>
      </c>
      <c r="I26" s="2">
        <f>D$26-D26</f>
        <v>0</v>
      </c>
      <c r="K26" s="2"/>
      <c r="L26" s="2"/>
      <c r="M26" s="1" t="s">
        <v>48</v>
      </c>
      <c r="P26" s="2"/>
    </row>
    <row r="27" spans="1:13" ht="12.75" customHeight="1">
      <c r="A27" s="4">
        <v>3.32</v>
      </c>
      <c r="B27" s="1">
        <f t="shared" si="3"/>
        <v>13.944780695370447</v>
      </c>
      <c r="C27" s="1" t="s">
        <v>27</v>
      </c>
      <c r="D27" s="2">
        <v>61.666666666666664</v>
      </c>
      <c r="E27" s="2">
        <f t="shared" si="2"/>
        <v>21.666666666666664</v>
      </c>
      <c r="F27" s="2">
        <f t="shared" si="4"/>
        <v>16.666666666666664</v>
      </c>
      <c r="G27" s="10">
        <f t="shared" si="5"/>
        <v>13.333333333333336</v>
      </c>
      <c r="H27" s="10">
        <f t="shared" si="6"/>
        <v>11.666666666666664</v>
      </c>
      <c r="I27" s="2">
        <f>D$26-D27</f>
        <v>6.666666666666664</v>
      </c>
      <c r="J27" s="2">
        <f>D$27-D27</f>
        <v>0</v>
      </c>
      <c r="K27" s="2"/>
      <c r="L27" s="2"/>
      <c r="M27" s="2" t="s">
        <v>49</v>
      </c>
    </row>
    <row r="28" spans="1:14" ht="12.75" customHeight="1">
      <c r="A28" s="4">
        <v>3.35</v>
      </c>
      <c r="B28" s="1">
        <f t="shared" si="3"/>
        <v>14.070787749846687</v>
      </c>
      <c r="C28" s="1" t="s">
        <v>29</v>
      </c>
      <c r="D28" s="2">
        <v>61.666666666666664</v>
      </c>
      <c r="E28" s="2">
        <f t="shared" si="2"/>
        <v>21.666666666666664</v>
      </c>
      <c r="F28" s="2">
        <f t="shared" si="4"/>
        <v>16.666666666666664</v>
      </c>
      <c r="G28" s="10">
        <f t="shared" si="5"/>
        <v>13.333333333333336</v>
      </c>
      <c r="H28" s="10">
        <f t="shared" si="6"/>
        <v>11.666666666666664</v>
      </c>
      <c r="I28" s="2">
        <f>D$26-D28</f>
        <v>6.666666666666664</v>
      </c>
      <c r="J28" s="2">
        <f>D$27-D28</f>
        <v>0</v>
      </c>
      <c r="K28" s="2">
        <f>$D$28-D28</f>
        <v>0</v>
      </c>
      <c r="L28" s="2"/>
      <c r="M28" s="2" t="s">
        <v>49</v>
      </c>
      <c r="N28" s="2"/>
    </row>
    <row r="29" spans="1:15" ht="12.75" customHeight="1">
      <c r="A29" s="4">
        <v>3.37</v>
      </c>
      <c r="B29" s="1">
        <f t="shared" si="3"/>
        <v>14.154792452830847</v>
      </c>
      <c r="C29" s="1" t="s">
        <v>32</v>
      </c>
      <c r="D29" s="2">
        <v>60</v>
      </c>
      <c r="E29" s="2">
        <f t="shared" si="2"/>
        <v>23.33333333333333</v>
      </c>
      <c r="F29" s="2">
        <f t="shared" si="4"/>
        <v>18.33333333333333</v>
      </c>
      <c r="G29" s="2">
        <f t="shared" si="5"/>
        <v>15</v>
      </c>
      <c r="H29" s="10">
        <f t="shared" si="6"/>
        <v>13.333333333333329</v>
      </c>
      <c r="I29" s="2">
        <f>D$26-D29</f>
        <v>8.333333333333329</v>
      </c>
      <c r="J29" s="2">
        <f>D$27-D29</f>
        <v>1.6666666666666643</v>
      </c>
      <c r="K29" s="2">
        <f>$D$28-D29</f>
        <v>1.6666666666666643</v>
      </c>
      <c r="L29" s="2">
        <f>$D$29-D29</f>
        <v>0</v>
      </c>
      <c r="M29" s="2" t="s">
        <v>50</v>
      </c>
      <c r="N29" s="2"/>
      <c r="O29" s="2"/>
    </row>
    <row r="30" spans="1:16" ht="12.75" customHeight="1">
      <c r="A30" s="4">
        <v>3.39</v>
      </c>
      <c r="B30" s="1">
        <f t="shared" si="3"/>
        <v>14.238797155815005</v>
      </c>
      <c r="C30" s="1" t="s">
        <v>35</v>
      </c>
      <c r="D30" s="2">
        <v>3.6666666666666665</v>
      </c>
      <c r="E30" s="2">
        <f t="shared" si="2"/>
        <v>79.66666666666666</v>
      </c>
      <c r="F30" s="2">
        <f>D$23-D30</f>
        <v>74.66666666666666</v>
      </c>
      <c r="G30" s="2">
        <f>D$24-D30</f>
        <v>71.33333333333333</v>
      </c>
      <c r="H30" s="2">
        <f t="shared" si="6"/>
        <v>69.66666666666666</v>
      </c>
      <c r="I30" s="2">
        <f>D$26-D30</f>
        <v>64.66666666666666</v>
      </c>
      <c r="J30" s="2">
        <f>D$27-D30</f>
        <v>58</v>
      </c>
      <c r="K30" s="2">
        <f>$D$28-D30</f>
        <v>58</v>
      </c>
      <c r="L30" s="2">
        <f>$D$29-D30</f>
        <v>56.333333333333336</v>
      </c>
      <c r="M30" s="2" t="s">
        <v>51</v>
      </c>
      <c r="N30" s="2"/>
      <c r="O30" s="2"/>
      <c r="P30" s="2"/>
    </row>
    <row r="31" spans="1:17" ht="12.75" customHeight="1">
      <c r="A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12.75" customHeight="1">
      <c r="A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2.75" customHeight="1"/>
    <row r="35" ht="12.75" customHeight="1"/>
    <row r="36" ht="12.75" customHeight="1"/>
    <row r="37" ht="12.75" customHeight="1"/>
    <row r="39" spans="8:14" ht="12.75">
      <c r="H39" s="2"/>
      <c r="I39" s="2"/>
      <c r="J39" s="2"/>
      <c r="K39" s="2"/>
      <c r="L39" s="2"/>
      <c r="M39" s="2"/>
      <c r="N39" s="2"/>
    </row>
    <row r="40" spans="8:14" ht="12.75">
      <c r="H40" s="4"/>
      <c r="I40" s="2"/>
      <c r="J40" s="2"/>
      <c r="K40" s="2"/>
      <c r="L40" s="2"/>
      <c r="M40" s="2"/>
      <c r="N40" s="2"/>
    </row>
    <row r="41" spans="8:14" ht="12.75">
      <c r="H41" s="4"/>
      <c r="I41" s="2"/>
      <c r="J41" s="2"/>
      <c r="K41" s="2"/>
      <c r="L41" s="2"/>
      <c r="M41" s="2"/>
      <c r="N41" s="2"/>
    </row>
    <row r="42" spans="8:15" ht="12.75">
      <c r="H42" s="4"/>
      <c r="I42" s="2"/>
      <c r="J42" s="2"/>
      <c r="K42" s="2"/>
      <c r="L42" s="2"/>
      <c r="M42" s="2"/>
      <c r="N42" s="2"/>
      <c r="O42" s="2"/>
    </row>
    <row r="43" spans="8:15" ht="12.75">
      <c r="H43" s="4"/>
      <c r="I43" s="2"/>
      <c r="J43" s="2"/>
      <c r="K43" s="2"/>
      <c r="L43" s="2"/>
      <c r="M43" s="2"/>
      <c r="N43" s="2"/>
      <c r="O43" s="2"/>
    </row>
    <row r="48" spans="8:14" ht="12.75">
      <c r="H48" s="2"/>
      <c r="I48" s="2"/>
      <c r="J48" s="2"/>
      <c r="K48" s="2"/>
      <c r="L48" s="2"/>
      <c r="M48" s="2"/>
      <c r="N48" s="2"/>
    </row>
    <row r="49" spans="8:14" ht="12.75">
      <c r="H49" s="4"/>
      <c r="I49" s="2"/>
      <c r="J49" s="2"/>
      <c r="K49" s="2"/>
      <c r="L49" s="2"/>
      <c r="M49" s="2"/>
      <c r="N49" s="2"/>
    </row>
    <row r="50" spans="8:14" ht="12.75">
      <c r="H50" s="4"/>
      <c r="I50" s="2"/>
      <c r="J50" s="2"/>
      <c r="K50" s="2"/>
      <c r="L50" s="2"/>
      <c r="M50" s="2"/>
      <c r="N50" s="2"/>
    </row>
    <row r="57" spans="2:11" ht="12.75">
      <c r="B57" s="1">
        <v>9</v>
      </c>
      <c r="C57" s="1" t="s">
        <v>27</v>
      </c>
      <c r="D57" s="1" t="s">
        <v>28</v>
      </c>
      <c r="E57" s="1" t="s">
        <v>29</v>
      </c>
      <c r="F57" s="1" t="s">
        <v>30</v>
      </c>
      <c r="G57" s="1" t="s">
        <v>31</v>
      </c>
      <c r="H57" s="1" t="s">
        <v>32</v>
      </c>
      <c r="I57" s="1" t="s">
        <v>33</v>
      </c>
      <c r="J57" s="1" t="s">
        <v>34</v>
      </c>
      <c r="K57" s="1" t="s">
        <v>35</v>
      </c>
    </row>
    <row r="58" spans="1:5" ht="12.75">
      <c r="A58" s="1" t="s">
        <v>24</v>
      </c>
      <c r="B58" s="1">
        <v>1</v>
      </c>
      <c r="C58" s="1">
        <v>1</v>
      </c>
      <c r="D58" s="1">
        <v>2</v>
      </c>
      <c r="E58" s="1">
        <v>3</v>
      </c>
    </row>
    <row r="59" spans="1:5" ht="12.75">
      <c r="A59" s="1" t="s">
        <v>26</v>
      </c>
      <c r="B59" s="1">
        <v>3</v>
      </c>
      <c r="C59" s="1">
        <v>1</v>
      </c>
      <c r="D59" s="1">
        <v>2</v>
      </c>
      <c r="E59" s="1">
        <v>3</v>
      </c>
    </row>
    <row r="60" spans="1:9" ht="12.75">
      <c r="A60" s="1" t="s">
        <v>14</v>
      </c>
      <c r="B60" s="2">
        <f>(E14)^2/(B57*B58*B59)</f>
        <v>106533.92592592593</v>
      </c>
      <c r="C60" s="2">
        <f aca="true" t="shared" si="7" ref="C60:F69">B5^2</f>
        <v>5625</v>
      </c>
      <c r="D60" s="2">
        <f t="shared" si="7"/>
        <v>3025.000000000001</v>
      </c>
      <c r="E60" s="2">
        <f t="shared" si="7"/>
        <v>3025.000000000001</v>
      </c>
      <c r="F60" s="2">
        <f t="shared" si="7"/>
        <v>34225</v>
      </c>
      <c r="G60" s="2"/>
      <c r="H60" s="2"/>
      <c r="I60" s="2"/>
    </row>
    <row r="61" spans="1:9" ht="12.75">
      <c r="A61" s="1" t="s">
        <v>15</v>
      </c>
      <c r="B61" s="2">
        <f>SUM(C60:E67)-B60</f>
        <v>14291.074074074073</v>
      </c>
      <c r="C61" s="2">
        <f t="shared" si="7"/>
        <v>6400</v>
      </c>
      <c r="D61" s="2">
        <f t="shared" si="7"/>
        <v>3025.000000000001</v>
      </c>
      <c r="E61" s="2">
        <f t="shared" si="7"/>
        <v>4900</v>
      </c>
      <c r="F61" s="2">
        <f t="shared" si="7"/>
        <v>42025</v>
      </c>
      <c r="G61" s="2"/>
      <c r="H61" s="2"/>
      <c r="I61" s="2"/>
    </row>
    <row r="62" spans="1:9" ht="12.75">
      <c r="A62" s="1" t="s">
        <v>16</v>
      </c>
      <c r="B62" s="2">
        <f>(B14^2+C14^2+D14^2)/($B$57*$B$58)-$B$60</f>
        <v>230.29629629629198</v>
      </c>
      <c r="C62" s="2">
        <f t="shared" si="7"/>
        <v>4225</v>
      </c>
      <c r="D62" s="2">
        <f t="shared" si="7"/>
        <v>2500</v>
      </c>
      <c r="E62" s="2">
        <f t="shared" si="7"/>
        <v>4900</v>
      </c>
      <c r="F62" s="2">
        <f t="shared" si="7"/>
        <v>34225</v>
      </c>
      <c r="G62" s="2"/>
      <c r="H62" s="2"/>
      <c r="I62" s="2"/>
    </row>
    <row r="63" spans="1:6" ht="12.75">
      <c r="A63" s="1" t="s">
        <v>17</v>
      </c>
      <c r="B63" s="2">
        <f>(E5^2+E6^2+E7^2+E8^2+E9^2+E10^2+E11^2+E12^2)/($B$59)-$B$60</f>
        <v>13341.074074074073</v>
      </c>
      <c r="C63" s="2">
        <f t="shared" si="7"/>
        <v>5625</v>
      </c>
      <c r="D63" s="2">
        <f t="shared" si="7"/>
        <v>6400</v>
      </c>
      <c r="E63" s="2">
        <f t="shared" si="7"/>
        <v>4900</v>
      </c>
      <c r="F63" s="2">
        <f t="shared" si="7"/>
        <v>50625</v>
      </c>
    </row>
    <row r="64" spans="1:6" ht="12.75">
      <c r="A64" s="1" t="s">
        <v>18</v>
      </c>
      <c r="B64" s="2">
        <f>B61-B62-B63</f>
        <v>719.703703703708</v>
      </c>
      <c r="C64" s="2">
        <f t="shared" si="7"/>
        <v>6400</v>
      </c>
      <c r="D64" s="2">
        <f t="shared" si="7"/>
        <v>6400</v>
      </c>
      <c r="E64" s="2">
        <f t="shared" si="7"/>
        <v>8100</v>
      </c>
      <c r="F64" s="2">
        <f t="shared" si="7"/>
        <v>62500</v>
      </c>
    </row>
    <row r="65" spans="3:6" ht="12.75">
      <c r="C65" s="2">
        <f t="shared" si="7"/>
        <v>3600</v>
      </c>
      <c r="D65" s="2">
        <f t="shared" si="7"/>
        <v>3600</v>
      </c>
      <c r="E65" s="2">
        <f t="shared" si="7"/>
        <v>3600</v>
      </c>
      <c r="F65" s="2">
        <f t="shared" si="7"/>
        <v>32400</v>
      </c>
    </row>
    <row r="66" spans="2:6" ht="12.75">
      <c r="B66" s="2"/>
      <c r="C66" s="2">
        <f t="shared" si="7"/>
        <v>5625</v>
      </c>
      <c r="D66" s="2">
        <f t="shared" si="7"/>
        <v>4900</v>
      </c>
      <c r="E66" s="2">
        <f t="shared" si="7"/>
        <v>5625</v>
      </c>
      <c r="F66" s="2">
        <f t="shared" si="7"/>
        <v>48400</v>
      </c>
    </row>
    <row r="67" spans="2:6" ht="12.75">
      <c r="B67" s="2"/>
      <c r="C67" s="2">
        <f t="shared" si="7"/>
        <v>6400</v>
      </c>
      <c r="D67" s="2">
        <f t="shared" si="7"/>
        <v>5625</v>
      </c>
      <c r="E67" s="2">
        <f t="shared" si="7"/>
        <v>6400</v>
      </c>
      <c r="F67" s="2">
        <f t="shared" si="7"/>
        <v>55225</v>
      </c>
    </row>
    <row r="68" spans="2:6" ht="12.75">
      <c r="B68" s="2"/>
      <c r="C68" s="2">
        <f t="shared" si="7"/>
        <v>9</v>
      </c>
      <c r="D68" s="2">
        <f t="shared" si="7"/>
        <v>25</v>
      </c>
      <c r="E68" s="2">
        <f t="shared" si="7"/>
        <v>9</v>
      </c>
      <c r="F68" s="2">
        <f t="shared" si="7"/>
        <v>121</v>
      </c>
    </row>
    <row r="69" spans="2:6" ht="12.75">
      <c r="B69" s="2"/>
      <c r="C69" s="2">
        <f t="shared" si="7"/>
        <v>351649</v>
      </c>
      <c r="D69" s="2">
        <f t="shared" si="7"/>
        <v>280900</v>
      </c>
      <c r="E69" s="2">
        <f t="shared" si="7"/>
        <v>328329</v>
      </c>
      <c r="F69" s="2">
        <f t="shared" si="7"/>
        <v>2876416</v>
      </c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ht="12.75">
      <c r="F76" s="2"/>
    </row>
    <row r="77" spans="3:7" ht="12.75">
      <c r="C77" s="2"/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3:7" ht="12.75">
      <c r="C79" s="2"/>
      <c r="D79" s="2"/>
      <c r="E79" s="2"/>
      <c r="F79" s="2"/>
      <c r="G79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X90"/>
  <sheetViews>
    <sheetView zoomScalePageLayoutView="0" workbookViewId="0" topLeftCell="A8">
      <selection activeCell="E26" sqref="E26"/>
    </sheetView>
  </sheetViews>
  <sheetFormatPr defaultColWidth="7.625" defaultRowHeight="15.75"/>
  <cols>
    <col min="1" max="2" width="6.25390625" style="1" customWidth="1"/>
    <col min="3" max="3" width="7.625" style="1" bestFit="1" customWidth="1"/>
    <col min="4" max="4" width="6.875" style="1" bestFit="1" customWidth="1"/>
    <col min="5" max="5" width="7.125" style="1" bestFit="1" customWidth="1"/>
    <col min="6" max="6" width="9.125" style="1" bestFit="1" customWidth="1"/>
    <col min="7" max="7" width="5.50390625" style="1" customWidth="1"/>
    <col min="8" max="8" width="7.00390625" style="1" customWidth="1"/>
    <col min="9" max="9" width="6.50390625" style="1" customWidth="1"/>
    <col min="10" max="10" width="6.75390625" style="1" customWidth="1"/>
    <col min="11" max="12" width="7.375" style="1" customWidth="1"/>
    <col min="13" max="13" width="4.125" style="1" customWidth="1"/>
    <col min="14" max="14" width="5.875" style="1" customWidth="1"/>
    <col min="15" max="15" width="5.50390625" style="1" customWidth="1"/>
    <col min="16" max="16" width="5.25390625" style="1" customWidth="1"/>
    <col min="17" max="17" width="7.625" style="1" customWidth="1"/>
    <col min="18" max="18" width="4.375" style="1" customWidth="1"/>
    <col min="19" max="20" width="7.625" style="1" customWidth="1"/>
    <col min="21" max="21" width="5.75390625" style="1" customWidth="1"/>
    <col min="22" max="22" width="3.125" style="1" customWidth="1"/>
    <col min="23" max="24" width="5.625" style="1" customWidth="1"/>
    <col min="25" max="16384" width="7.625" style="1" customWidth="1"/>
  </cols>
  <sheetData>
    <row r="1" ht="12.75" customHeight="1"/>
    <row r="2" ht="12.75" customHeight="1"/>
    <row r="3" spans="2:9" ht="12.75" customHeight="1">
      <c r="B3" s="1" t="s">
        <v>41</v>
      </c>
      <c r="H3" s="1" t="s">
        <v>4</v>
      </c>
      <c r="I3" s="1" t="str">
        <f>B3</f>
        <v>Mor5</v>
      </c>
    </row>
    <row r="4" spans="1:15" ht="12.75" customHeight="1">
      <c r="A4" s="1" t="s">
        <v>1</v>
      </c>
      <c r="B4" s="1" t="s">
        <v>36</v>
      </c>
      <c r="C4" s="1" t="s">
        <v>37</v>
      </c>
      <c r="D4" s="1" t="s">
        <v>38</v>
      </c>
      <c r="E4" s="1" t="s">
        <v>2</v>
      </c>
      <c r="F4" s="1" t="s">
        <v>3</v>
      </c>
      <c r="H4" s="1" t="s">
        <v>5</v>
      </c>
      <c r="I4" s="1" t="s">
        <v>13</v>
      </c>
      <c r="J4" s="1" t="s">
        <v>7</v>
      </c>
      <c r="K4" s="1" t="s">
        <v>8</v>
      </c>
      <c r="L4" s="1" t="s">
        <v>9</v>
      </c>
      <c r="N4" s="1" t="s">
        <v>10</v>
      </c>
      <c r="O4" s="1" t="s">
        <v>11</v>
      </c>
    </row>
    <row r="5" spans="1:15" ht="12.75" customHeight="1">
      <c r="A5" s="1" t="str">
        <f>A$57&amp;C$57</f>
        <v>A</v>
      </c>
      <c r="B5" s="3">
        <v>85</v>
      </c>
      <c r="C5" s="3">
        <v>85</v>
      </c>
      <c r="D5" s="3">
        <v>80</v>
      </c>
      <c r="E5" s="2">
        <f aca="true" t="shared" si="0" ref="E5:E10">SUM(B5:D5)</f>
        <v>250</v>
      </c>
      <c r="F5" s="2">
        <f aca="true" t="shared" si="1" ref="F5:F10">E5/$B$59</f>
        <v>83.33333333333333</v>
      </c>
      <c r="H5" s="1" t="s">
        <v>25</v>
      </c>
      <c r="I5" s="1">
        <f>B57-1</f>
        <v>8</v>
      </c>
      <c r="J5" s="2">
        <f>SUM(F60:F68)/B59-B60</f>
        <v>18060.074074074073</v>
      </c>
      <c r="K5" s="2">
        <f>J5/I5</f>
        <v>2257.509259259259</v>
      </c>
      <c r="L5" s="2">
        <f>K5/$K$6</f>
        <v>73.08483213429255</v>
      </c>
      <c r="M5" s="2" t="str">
        <f>IF(L5&lt;=N5,"ns",IF(L5&lt;=O5,"*","**"))</f>
        <v>**</v>
      </c>
      <c r="N5" s="5">
        <v>2.51</v>
      </c>
      <c r="O5" s="5">
        <v>3.71</v>
      </c>
    </row>
    <row r="6" spans="1:15" ht="12.75" customHeight="1">
      <c r="A6" s="1" t="str">
        <f>A$57&amp;D$57</f>
        <v>B</v>
      </c>
      <c r="B6" s="3">
        <v>85</v>
      </c>
      <c r="C6" s="3">
        <v>70</v>
      </c>
      <c r="D6" s="3">
        <v>95</v>
      </c>
      <c r="E6" s="2">
        <f t="shared" si="0"/>
        <v>250</v>
      </c>
      <c r="F6" s="2">
        <f t="shared" si="1"/>
        <v>83.33333333333333</v>
      </c>
      <c r="H6" s="1" t="s">
        <v>6</v>
      </c>
      <c r="I6" s="1">
        <f>I7-SUM(I5:I5)</f>
        <v>18</v>
      </c>
      <c r="J6" s="2">
        <f>J7-J5</f>
        <v>556</v>
      </c>
      <c r="K6" s="2">
        <f>J6/I6</f>
        <v>30.88888888888889</v>
      </c>
      <c r="L6" s="2"/>
      <c r="M6" s="2"/>
      <c r="N6" s="2"/>
      <c r="O6" s="2"/>
    </row>
    <row r="7" spans="1:15" ht="12.75" customHeight="1">
      <c r="A7" s="1" t="str">
        <f>A$57&amp;E$57</f>
        <v>C</v>
      </c>
      <c r="B7" s="3">
        <v>80</v>
      </c>
      <c r="C7" s="3">
        <v>75</v>
      </c>
      <c r="D7" s="3">
        <v>90</v>
      </c>
      <c r="E7" s="2">
        <f t="shared" si="0"/>
        <v>245</v>
      </c>
      <c r="F7" s="2">
        <f t="shared" si="1"/>
        <v>81.66666666666667</v>
      </c>
      <c r="H7" s="1" t="s">
        <v>12</v>
      </c>
      <c r="I7" s="1">
        <f>B57*B58*B59-1</f>
        <v>26</v>
      </c>
      <c r="J7" s="2">
        <f>SUM(C60:E68)-B60</f>
        <v>18616.074074074073</v>
      </c>
      <c r="K7" s="2">
        <f>J7/I7</f>
        <v>716.002849002849</v>
      </c>
      <c r="L7" s="2"/>
      <c r="M7" s="2"/>
      <c r="N7" s="2"/>
      <c r="O7" s="2"/>
    </row>
    <row r="8" spans="1:6" ht="12.75" customHeight="1">
      <c r="A8" s="1" t="str">
        <f>A$57&amp;F$57</f>
        <v>D</v>
      </c>
      <c r="B8" s="3">
        <v>80</v>
      </c>
      <c r="C8" s="3">
        <v>90</v>
      </c>
      <c r="D8" s="3">
        <v>80</v>
      </c>
      <c r="E8" s="2">
        <f t="shared" si="0"/>
        <v>250</v>
      </c>
      <c r="F8" s="2">
        <f t="shared" si="1"/>
        <v>83.33333333333333</v>
      </c>
    </row>
    <row r="9" spans="1:24" ht="12.75" customHeight="1">
      <c r="A9" s="1" t="str">
        <f>A$57&amp;G$57</f>
        <v>E</v>
      </c>
      <c r="B9" s="3">
        <v>90</v>
      </c>
      <c r="C9" s="3">
        <v>90</v>
      </c>
      <c r="D9" s="3">
        <v>90</v>
      </c>
      <c r="E9" s="2">
        <f t="shared" si="0"/>
        <v>270</v>
      </c>
      <c r="F9" s="2">
        <f t="shared" si="1"/>
        <v>90</v>
      </c>
      <c r="U9" s="2"/>
      <c r="V9" s="2"/>
      <c r="W9" s="2"/>
      <c r="X9" s="2"/>
    </row>
    <row r="10" spans="1:6" ht="12.75" customHeight="1">
      <c r="A10" s="1" t="str">
        <f>A$57&amp;H$57</f>
        <v>F</v>
      </c>
      <c r="B10" s="3">
        <v>80</v>
      </c>
      <c r="C10" s="3">
        <v>80</v>
      </c>
      <c r="D10" s="3">
        <v>75</v>
      </c>
      <c r="E10" s="2">
        <f t="shared" si="0"/>
        <v>235</v>
      </c>
      <c r="F10" s="2">
        <f t="shared" si="1"/>
        <v>78.33333333333333</v>
      </c>
    </row>
    <row r="11" spans="1:9" ht="12.75" customHeight="1">
      <c r="A11" s="1" t="str">
        <f>A$57&amp;I$57</f>
        <v>G</v>
      </c>
      <c r="B11" s="3">
        <v>90</v>
      </c>
      <c r="C11" s="3">
        <v>90</v>
      </c>
      <c r="D11" s="3">
        <v>95</v>
      </c>
      <c r="E11" s="2">
        <f>SUM(B11:D11)</f>
        <v>275</v>
      </c>
      <c r="F11" s="2">
        <f>E11/$B$59</f>
        <v>91.66666666666667</v>
      </c>
      <c r="I11" s="2"/>
    </row>
    <row r="12" spans="1:6" ht="12.75" customHeight="1">
      <c r="A12" s="1" t="str">
        <f>A$57&amp;J$57</f>
        <v>H</v>
      </c>
      <c r="B12" s="3">
        <v>90</v>
      </c>
      <c r="C12" s="3">
        <v>90</v>
      </c>
      <c r="D12" s="3">
        <v>90</v>
      </c>
      <c r="E12" s="2">
        <f>SUM(B12:D12)</f>
        <v>270</v>
      </c>
      <c r="F12" s="2">
        <f>E12/$B$59</f>
        <v>90</v>
      </c>
    </row>
    <row r="13" spans="1:13" ht="12.75" customHeight="1">
      <c r="A13" s="1" t="str">
        <f>A$57&amp;K$57</f>
        <v>Kontrol</v>
      </c>
      <c r="B13" s="3">
        <v>3</v>
      </c>
      <c r="C13" s="3">
        <v>6</v>
      </c>
      <c r="D13" s="3">
        <v>3</v>
      </c>
      <c r="E13" s="2">
        <f>SUM(B13:D13)</f>
        <v>12</v>
      </c>
      <c r="F13" s="2">
        <f>E13/$B$59</f>
        <v>4</v>
      </c>
      <c r="H13" s="2"/>
      <c r="I13" s="2"/>
      <c r="J13" s="2"/>
      <c r="K13" s="2"/>
      <c r="L13" s="2"/>
      <c r="M13" s="2"/>
    </row>
    <row r="14" spans="1:13" ht="12.75" customHeight="1">
      <c r="A14" s="1" t="s">
        <v>2</v>
      </c>
      <c r="B14" s="2">
        <f>SUM(B5:B13)</f>
        <v>683</v>
      </c>
      <c r="C14" s="2">
        <f>SUM(C5:C13)</f>
        <v>676</v>
      </c>
      <c r="D14" s="2">
        <f>SUM(D5:D13)</f>
        <v>698</v>
      </c>
      <c r="E14" s="2">
        <f>SUM(E5:E13)</f>
        <v>2057</v>
      </c>
      <c r="F14" s="2"/>
      <c r="H14" s="4"/>
      <c r="I14" s="2"/>
      <c r="J14" s="2"/>
      <c r="K14" s="2"/>
      <c r="L14" s="2"/>
      <c r="M14" s="2"/>
    </row>
    <row r="15" spans="1:13" ht="12.75" customHeight="1">
      <c r="A15" s="1" t="s">
        <v>3</v>
      </c>
      <c r="B15" s="2">
        <f>B14/($B$57*$B$58)</f>
        <v>75.88888888888889</v>
      </c>
      <c r="C15" s="2">
        <f>C14/($B$57*$B$58)</f>
        <v>75.11111111111111</v>
      </c>
      <c r="D15" s="2">
        <f>D14/($B$57*$B$58)</f>
        <v>77.55555555555556</v>
      </c>
      <c r="F15" s="2">
        <f>SUM(F5:F10)/($B$57*$B$58)</f>
        <v>55.55555555555555</v>
      </c>
      <c r="K15" s="2"/>
      <c r="L15" s="2"/>
      <c r="M15" s="2"/>
    </row>
    <row r="16" ht="12.75" customHeight="1"/>
    <row r="17" ht="12.75" customHeight="1"/>
    <row r="18" spans="1:10" ht="12.75" customHeight="1">
      <c r="A18" s="1" t="s">
        <v>22</v>
      </c>
      <c r="B18" s="1" t="s">
        <v>23</v>
      </c>
      <c r="E18" s="1" t="s">
        <v>19</v>
      </c>
      <c r="F18" s="1">
        <f>SQRT(K6/B59)</f>
        <v>3.208784239598589</v>
      </c>
      <c r="H18" s="4"/>
      <c r="I18" s="2"/>
      <c r="J18" s="2"/>
    </row>
    <row r="19" ht="12.75" customHeight="1"/>
    <row r="20" ht="12.75" customHeight="1"/>
    <row r="21" spans="1:13" ht="12.75" customHeight="1">
      <c r="A21" s="2" t="s">
        <v>20</v>
      </c>
      <c r="B21" s="1" t="s">
        <v>21</v>
      </c>
      <c r="M21" s="1" t="s">
        <v>42</v>
      </c>
    </row>
    <row r="22" spans="1:13" ht="12.75" customHeight="1">
      <c r="A22" s="2"/>
      <c r="C22" s="1" t="s">
        <v>33</v>
      </c>
      <c r="D22" s="2">
        <v>91.66666666666667</v>
      </c>
      <c r="E22" s="10">
        <f aca="true" t="shared" si="2" ref="E22:E30">D$22-D22</f>
        <v>0</v>
      </c>
      <c r="M22" s="1" t="s">
        <v>42</v>
      </c>
    </row>
    <row r="23" spans="1:13" ht="12.75" customHeight="1">
      <c r="A23" s="4">
        <v>2.97</v>
      </c>
      <c r="B23" s="1">
        <f aca="true" t="shared" si="3" ref="B23:B30">A23*$F$18</f>
        <v>9.53008919160781</v>
      </c>
      <c r="C23" s="1" t="s">
        <v>31</v>
      </c>
      <c r="D23" s="2">
        <v>90</v>
      </c>
      <c r="E23" s="10">
        <f t="shared" si="2"/>
        <v>1.6666666666666714</v>
      </c>
      <c r="F23" s="2">
        <f aca="true" t="shared" si="4" ref="F23:F29">D$23-D23</f>
        <v>0</v>
      </c>
      <c r="M23" s="1" t="s">
        <v>42</v>
      </c>
    </row>
    <row r="24" spans="1:13" ht="12.75" customHeight="1">
      <c r="A24" s="4">
        <v>3.12</v>
      </c>
      <c r="B24" s="1">
        <f t="shared" si="3"/>
        <v>10.011406827547598</v>
      </c>
      <c r="C24" s="1" t="s">
        <v>34</v>
      </c>
      <c r="D24" s="2">
        <v>90</v>
      </c>
      <c r="E24" s="10">
        <f t="shared" si="2"/>
        <v>1.6666666666666714</v>
      </c>
      <c r="F24" s="2">
        <f t="shared" si="4"/>
        <v>0</v>
      </c>
      <c r="G24" s="2">
        <f aca="true" t="shared" si="5" ref="G24:G29">D$24-D24</f>
        <v>0</v>
      </c>
      <c r="M24" s="1" t="s">
        <v>42</v>
      </c>
    </row>
    <row r="25" spans="1:13" ht="12.75" customHeight="1">
      <c r="A25" s="4">
        <v>3.21</v>
      </c>
      <c r="B25" s="1">
        <f t="shared" si="3"/>
        <v>10.30019740911147</v>
      </c>
      <c r="C25" s="1" t="s">
        <v>27</v>
      </c>
      <c r="D25" s="2">
        <v>83.33333333333333</v>
      </c>
      <c r="E25" s="10">
        <f t="shared" si="2"/>
        <v>8.333333333333343</v>
      </c>
      <c r="F25" s="2">
        <f t="shared" si="4"/>
        <v>6.666666666666671</v>
      </c>
      <c r="G25" s="2">
        <f t="shared" si="5"/>
        <v>6.666666666666671</v>
      </c>
      <c r="H25" s="10">
        <f aca="true" t="shared" si="6" ref="H25:H30">D$25-D25</f>
        <v>0</v>
      </c>
      <c r="K25" s="2"/>
      <c r="L25" s="2"/>
      <c r="M25" s="2" t="s">
        <v>43</v>
      </c>
    </row>
    <row r="26" spans="1:16" ht="12.75" customHeight="1">
      <c r="A26" s="4">
        <v>3.27</v>
      </c>
      <c r="B26" s="1">
        <f t="shared" si="3"/>
        <v>10.492724463487386</v>
      </c>
      <c r="C26" s="1" t="s">
        <v>28</v>
      </c>
      <c r="D26" s="2">
        <v>83.33333333333333</v>
      </c>
      <c r="E26" s="10">
        <f t="shared" si="2"/>
        <v>8.333333333333343</v>
      </c>
      <c r="F26" s="2">
        <f t="shared" si="4"/>
        <v>6.666666666666671</v>
      </c>
      <c r="G26" s="2">
        <f t="shared" si="5"/>
        <v>6.666666666666671</v>
      </c>
      <c r="H26" s="10">
        <f t="shared" si="6"/>
        <v>0</v>
      </c>
      <c r="I26" s="2">
        <f>D$26-D26</f>
        <v>0</v>
      </c>
      <c r="K26" s="2"/>
      <c r="L26" s="2"/>
      <c r="M26" s="2" t="s">
        <v>43</v>
      </c>
      <c r="P26" s="2"/>
    </row>
    <row r="27" spans="1:13" ht="12.75" customHeight="1">
      <c r="A27" s="4">
        <v>3.32</v>
      </c>
      <c r="B27" s="1">
        <f t="shared" si="3"/>
        <v>10.653163675467315</v>
      </c>
      <c r="C27" s="1" t="s">
        <v>30</v>
      </c>
      <c r="D27" s="2">
        <v>83.33333333333333</v>
      </c>
      <c r="E27" s="10">
        <f t="shared" si="2"/>
        <v>8.333333333333343</v>
      </c>
      <c r="F27" s="2">
        <f t="shared" si="4"/>
        <v>6.666666666666671</v>
      </c>
      <c r="G27" s="2">
        <f t="shared" si="5"/>
        <v>6.666666666666671</v>
      </c>
      <c r="H27" s="10">
        <f t="shared" si="6"/>
        <v>0</v>
      </c>
      <c r="I27" s="2">
        <f>D$26-D27</f>
        <v>0</v>
      </c>
      <c r="J27" s="2">
        <f>D$27-D27</f>
        <v>0</v>
      </c>
      <c r="K27" s="2"/>
      <c r="L27" s="2"/>
      <c r="M27" s="2" t="s">
        <v>43</v>
      </c>
    </row>
    <row r="28" spans="1:14" ht="12.75" customHeight="1">
      <c r="A28" s="4">
        <v>3.35</v>
      </c>
      <c r="B28" s="1">
        <f t="shared" si="3"/>
        <v>10.749427202655273</v>
      </c>
      <c r="C28" s="1" t="s">
        <v>29</v>
      </c>
      <c r="D28" s="2">
        <v>81.66666666666667</v>
      </c>
      <c r="E28" s="10">
        <f t="shared" si="2"/>
        <v>10</v>
      </c>
      <c r="F28" s="2">
        <f t="shared" si="4"/>
        <v>8.333333333333329</v>
      </c>
      <c r="G28" s="2">
        <f t="shared" si="5"/>
        <v>8.333333333333329</v>
      </c>
      <c r="H28" s="10">
        <f t="shared" si="6"/>
        <v>1.6666666666666572</v>
      </c>
      <c r="I28" s="2">
        <f>D$26-D28</f>
        <v>1.6666666666666572</v>
      </c>
      <c r="J28" s="2">
        <f>D$27-D28</f>
        <v>1.6666666666666572</v>
      </c>
      <c r="K28" s="2">
        <f>$D$28-D28</f>
        <v>0</v>
      </c>
      <c r="L28" s="2"/>
      <c r="M28" s="2" t="s">
        <v>43</v>
      </c>
      <c r="N28" s="2"/>
    </row>
    <row r="29" spans="1:15" ht="12.75" customHeight="1">
      <c r="A29" s="4">
        <v>3.37</v>
      </c>
      <c r="B29" s="1">
        <f t="shared" si="3"/>
        <v>10.813602887447246</v>
      </c>
      <c r="C29" s="1" t="s">
        <v>32</v>
      </c>
      <c r="D29" s="2">
        <v>78.33333333333333</v>
      </c>
      <c r="E29" s="2">
        <f t="shared" si="2"/>
        <v>13.333333333333343</v>
      </c>
      <c r="F29" s="2">
        <f t="shared" si="4"/>
        <v>11.666666666666671</v>
      </c>
      <c r="G29" s="2">
        <f t="shared" si="5"/>
        <v>11.666666666666671</v>
      </c>
      <c r="H29" s="10">
        <f t="shared" si="6"/>
        <v>5</v>
      </c>
      <c r="I29" s="2">
        <f>D$26-D29</f>
        <v>5</v>
      </c>
      <c r="J29" s="2">
        <f>D$27-D29</f>
        <v>5</v>
      </c>
      <c r="K29" s="2">
        <f>$D$28-D29</f>
        <v>3.333333333333343</v>
      </c>
      <c r="L29" s="2">
        <f>$D$29-D29</f>
        <v>0</v>
      </c>
      <c r="M29" s="2" t="s">
        <v>44</v>
      </c>
      <c r="N29" s="2"/>
      <c r="O29" s="2"/>
    </row>
    <row r="30" spans="1:16" ht="12.75" customHeight="1">
      <c r="A30" s="4">
        <v>3.39</v>
      </c>
      <c r="B30" s="1">
        <f t="shared" si="3"/>
        <v>10.877778572239217</v>
      </c>
      <c r="C30" s="1" t="s">
        <v>35</v>
      </c>
      <c r="D30" s="2">
        <v>4</v>
      </c>
      <c r="E30" s="2">
        <f t="shared" si="2"/>
        <v>87.66666666666667</v>
      </c>
      <c r="F30" s="2">
        <f>D$23-D30</f>
        <v>86</v>
      </c>
      <c r="G30" s="2">
        <f>D$24-D30</f>
        <v>86</v>
      </c>
      <c r="H30" s="2">
        <f t="shared" si="6"/>
        <v>79.33333333333333</v>
      </c>
      <c r="I30" s="2">
        <f>D$26-D30</f>
        <v>79.33333333333333</v>
      </c>
      <c r="J30" s="2">
        <f>D$27-D30</f>
        <v>79.33333333333333</v>
      </c>
      <c r="K30" s="2">
        <f>$D$28-D30</f>
        <v>77.66666666666667</v>
      </c>
      <c r="L30" s="2">
        <f>$D$29-D30</f>
        <v>74.33333333333333</v>
      </c>
      <c r="M30" s="2" t="s">
        <v>45</v>
      </c>
      <c r="N30" s="2"/>
      <c r="O30" s="2"/>
      <c r="P30" s="2"/>
    </row>
    <row r="31" spans="1:17" ht="12.75" customHeight="1">
      <c r="A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12.75" customHeight="1">
      <c r="A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2.75" customHeight="1"/>
    <row r="35" ht="12.75" customHeight="1"/>
    <row r="36" ht="12.75" customHeight="1"/>
    <row r="37" ht="12.75" customHeight="1"/>
    <row r="39" spans="8:14" ht="12.75">
      <c r="H39" s="2"/>
      <c r="I39" s="2"/>
      <c r="J39" s="2"/>
      <c r="K39" s="2"/>
      <c r="L39" s="2"/>
      <c r="M39" s="2"/>
      <c r="N39" s="2"/>
    </row>
    <row r="40" spans="8:14" ht="12.75">
      <c r="H40" s="4"/>
      <c r="I40" s="2"/>
      <c r="J40" s="2"/>
      <c r="K40" s="2"/>
      <c r="L40" s="2"/>
      <c r="M40" s="2"/>
      <c r="N40" s="2"/>
    </row>
    <row r="41" spans="8:14" ht="12.75">
      <c r="H41" s="4"/>
      <c r="I41" s="2"/>
      <c r="J41" s="2"/>
      <c r="K41" s="2"/>
      <c r="L41" s="2"/>
      <c r="M41" s="2"/>
      <c r="N41" s="2"/>
    </row>
    <row r="42" spans="8:15" ht="12.75">
      <c r="H42" s="4"/>
      <c r="I42" s="2"/>
      <c r="J42" s="2"/>
      <c r="K42" s="2"/>
      <c r="L42" s="2"/>
      <c r="M42" s="2"/>
      <c r="N42" s="2"/>
      <c r="O42" s="2"/>
    </row>
    <row r="43" spans="8:15" ht="12.75">
      <c r="H43" s="4"/>
      <c r="I43" s="2"/>
      <c r="J43" s="2"/>
      <c r="K43" s="2"/>
      <c r="L43" s="2"/>
      <c r="M43" s="2"/>
      <c r="N43" s="2"/>
      <c r="O43" s="2"/>
    </row>
    <row r="48" spans="8:14" ht="12.75">
      <c r="H48" s="2"/>
      <c r="I48" s="2"/>
      <c r="J48" s="2"/>
      <c r="K48" s="2"/>
      <c r="L48" s="2"/>
      <c r="M48" s="2"/>
      <c r="N48" s="2"/>
    </row>
    <row r="49" spans="8:14" ht="12.75">
      <c r="H49" s="4"/>
      <c r="I49" s="2"/>
      <c r="J49" s="2"/>
      <c r="K49" s="2"/>
      <c r="L49" s="2"/>
      <c r="M49" s="2"/>
      <c r="N49" s="2"/>
    </row>
    <row r="50" spans="8:14" ht="12.75">
      <c r="H50" s="4"/>
      <c r="I50" s="2"/>
      <c r="J50" s="2"/>
      <c r="K50" s="2"/>
      <c r="L50" s="2"/>
      <c r="M50" s="2"/>
      <c r="N50" s="2"/>
    </row>
    <row r="57" spans="2:11" ht="12.75">
      <c r="B57" s="1">
        <v>9</v>
      </c>
      <c r="C57" s="1" t="s">
        <v>27</v>
      </c>
      <c r="D57" s="1" t="s">
        <v>28</v>
      </c>
      <c r="E57" s="1" t="s">
        <v>29</v>
      </c>
      <c r="F57" s="1" t="s">
        <v>30</v>
      </c>
      <c r="G57" s="1" t="s">
        <v>31</v>
      </c>
      <c r="H57" s="1" t="s">
        <v>32</v>
      </c>
      <c r="I57" s="1" t="s">
        <v>33</v>
      </c>
      <c r="J57" s="1" t="s">
        <v>34</v>
      </c>
      <c r="K57" s="1" t="s">
        <v>35</v>
      </c>
    </row>
    <row r="58" spans="1:5" ht="12.75">
      <c r="A58" s="1" t="s">
        <v>24</v>
      </c>
      <c r="B58" s="1">
        <v>1</v>
      </c>
      <c r="C58" s="1">
        <v>1</v>
      </c>
      <c r="D58" s="1">
        <v>2</v>
      </c>
      <c r="E58" s="1">
        <v>3</v>
      </c>
    </row>
    <row r="59" spans="1:5" ht="12.75">
      <c r="A59" s="1" t="s">
        <v>26</v>
      </c>
      <c r="B59" s="1">
        <v>3</v>
      </c>
      <c r="C59" s="1">
        <v>1</v>
      </c>
      <c r="D59" s="1">
        <v>2</v>
      </c>
      <c r="E59" s="1">
        <v>3</v>
      </c>
    </row>
    <row r="60" spans="1:9" ht="12.75">
      <c r="A60" s="1" t="s">
        <v>14</v>
      </c>
      <c r="B60" s="2">
        <f>(E14)^2/(B57*B58*B59)</f>
        <v>156712.92592592593</v>
      </c>
      <c r="C60" s="2">
        <f aca="true" t="shared" si="7" ref="C60:F69">B5^2</f>
        <v>7225</v>
      </c>
      <c r="D60" s="2">
        <f t="shared" si="7"/>
        <v>7225</v>
      </c>
      <c r="E60" s="2">
        <f t="shared" si="7"/>
        <v>6400</v>
      </c>
      <c r="F60" s="2">
        <f t="shared" si="7"/>
        <v>62500</v>
      </c>
      <c r="G60" s="2"/>
      <c r="H60" s="2"/>
      <c r="I60" s="2"/>
    </row>
    <row r="61" spans="1:9" ht="12.75">
      <c r="A61" s="1" t="s">
        <v>15</v>
      </c>
      <c r="B61" s="2">
        <f>SUM(C60:E67)-B60</f>
        <v>18562.074074074073</v>
      </c>
      <c r="C61" s="2">
        <f t="shared" si="7"/>
        <v>7225</v>
      </c>
      <c r="D61" s="2">
        <f t="shared" si="7"/>
        <v>4900</v>
      </c>
      <c r="E61" s="2">
        <f t="shared" si="7"/>
        <v>9025</v>
      </c>
      <c r="F61" s="2">
        <f t="shared" si="7"/>
        <v>62500</v>
      </c>
      <c r="G61" s="2"/>
      <c r="H61" s="2"/>
      <c r="I61" s="2"/>
    </row>
    <row r="62" spans="1:9" ht="12.75">
      <c r="A62" s="1" t="s">
        <v>16</v>
      </c>
      <c r="B62" s="2">
        <f>(B14^2+C14^2+D14^2)/($B$57*$B$58)-$B$60</f>
        <v>28.074074074072996</v>
      </c>
      <c r="C62" s="2">
        <f t="shared" si="7"/>
        <v>6400</v>
      </c>
      <c r="D62" s="2">
        <f t="shared" si="7"/>
        <v>5625</v>
      </c>
      <c r="E62" s="2">
        <f t="shared" si="7"/>
        <v>8100</v>
      </c>
      <c r="F62" s="2">
        <f t="shared" si="7"/>
        <v>60025</v>
      </c>
      <c r="G62" s="2"/>
      <c r="H62" s="2"/>
      <c r="I62" s="2"/>
    </row>
    <row r="63" spans="1:6" ht="12.75">
      <c r="A63" s="1" t="s">
        <v>17</v>
      </c>
      <c r="B63" s="2">
        <f>(E5^2+E6^2+E7^2+E8^2+E9^2+E10^2+E11^2+E12^2)/($B$59)-$B$60</f>
        <v>18012.074074074073</v>
      </c>
      <c r="C63" s="2">
        <f t="shared" si="7"/>
        <v>6400</v>
      </c>
      <c r="D63" s="2">
        <f t="shared" si="7"/>
        <v>8100</v>
      </c>
      <c r="E63" s="2">
        <f t="shared" si="7"/>
        <v>6400</v>
      </c>
      <c r="F63" s="2">
        <f t="shared" si="7"/>
        <v>62500</v>
      </c>
    </row>
    <row r="64" spans="1:6" ht="12.75">
      <c r="A64" s="1" t="s">
        <v>18</v>
      </c>
      <c r="B64" s="2">
        <f>B61-B62-B63</f>
        <v>521.925925925927</v>
      </c>
      <c r="C64" s="2">
        <f t="shared" si="7"/>
        <v>8100</v>
      </c>
      <c r="D64" s="2">
        <f t="shared" si="7"/>
        <v>8100</v>
      </c>
      <c r="E64" s="2">
        <f t="shared" si="7"/>
        <v>8100</v>
      </c>
      <c r="F64" s="2">
        <f t="shared" si="7"/>
        <v>72900</v>
      </c>
    </row>
    <row r="65" spans="3:6" ht="12.75">
      <c r="C65" s="2">
        <f t="shared" si="7"/>
        <v>6400</v>
      </c>
      <c r="D65" s="2">
        <f t="shared" si="7"/>
        <v>6400</v>
      </c>
      <c r="E65" s="2">
        <f t="shared" si="7"/>
        <v>5625</v>
      </c>
      <c r="F65" s="2">
        <f t="shared" si="7"/>
        <v>55225</v>
      </c>
    </row>
    <row r="66" spans="2:6" ht="12.75">
      <c r="B66" s="2"/>
      <c r="C66" s="2">
        <f t="shared" si="7"/>
        <v>8100</v>
      </c>
      <c r="D66" s="2">
        <f t="shared" si="7"/>
        <v>8100</v>
      </c>
      <c r="E66" s="2">
        <f t="shared" si="7"/>
        <v>9025</v>
      </c>
      <c r="F66" s="2">
        <f t="shared" si="7"/>
        <v>75625</v>
      </c>
    </row>
    <row r="67" spans="2:6" ht="12.75">
      <c r="B67" s="2"/>
      <c r="C67" s="2">
        <f t="shared" si="7"/>
        <v>8100</v>
      </c>
      <c r="D67" s="2">
        <f t="shared" si="7"/>
        <v>8100</v>
      </c>
      <c r="E67" s="2">
        <f t="shared" si="7"/>
        <v>8100</v>
      </c>
      <c r="F67" s="2">
        <f t="shared" si="7"/>
        <v>72900</v>
      </c>
    </row>
    <row r="68" spans="2:6" ht="12.75">
      <c r="B68" s="2"/>
      <c r="C68" s="2">
        <f t="shared" si="7"/>
        <v>9</v>
      </c>
      <c r="D68" s="2">
        <f t="shared" si="7"/>
        <v>36</v>
      </c>
      <c r="E68" s="2">
        <f t="shared" si="7"/>
        <v>9</v>
      </c>
      <c r="F68" s="2">
        <f t="shared" si="7"/>
        <v>144</v>
      </c>
    </row>
    <row r="69" spans="2:6" ht="12.75">
      <c r="B69" s="2"/>
      <c r="C69" s="2">
        <f t="shared" si="7"/>
        <v>466489</v>
      </c>
      <c r="D69" s="2">
        <f t="shared" si="7"/>
        <v>456976</v>
      </c>
      <c r="E69" s="2">
        <f t="shared" si="7"/>
        <v>487204</v>
      </c>
      <c r="F69" s="2">
        <f t="shared" si="7"/>
        <v>4231249</v>
      </c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ht="12.75">
      <c r="F76" s="2"/>
    </row>
    <row r="77" spans="3:7" ht="12.75">
      <c r="C77" s="2"/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3:7" ht="12.75">
      <c r="C79" s="2"/>
      <c r="D79" s="2"/>
      <c r="E79" s="2"/>
      <c r="F79" s="2"/>
      <c r="G79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X90"/>
  <sheetViews>
    <sheetView tabSelected="1" zoomScalePageLayoutView="0" workbookViewId="0" topLeftCell="A14">
      <selection activeCell="A39" sqref="A39"/>
    </sheetView>
  </sheetViews>
  <sheetFormatPr defaultColWidth="7.625" defaultRowHeight="15.75"/>
  <cols>
    <col min="1" max="2" width="6.25390625" style="1" customWidth="1"/>
    <col min="3" max="3" width="7.625" style="1" bestFit="1" customWidth="1"/>
    <col min="4" max="4" width="6.875" style="1" bestFit="1" customWidth="1"/>
    <col min="5" max="5" width="7.125" style="1" bestFit="1" customWidth="1"/>
    <col min="6" max="6" width="9.125" style="1" bestFit="1" customWidth="1"/>
    <col min="7" max="7" width="5.50390625" style="1" customWidth="1"/>
    <col min="8" max="8" width="7.00390625" style="1" customWidth="1"/>
    <col min="9" max="9" width="6.50390625" style="1" customWidth="1"/>
    <col min="10" max="10" width="6.75390625" style="1" customWidth="1"/>
    <col min="11" max="11" width="7.375" style="1" customWidth="1"/>
    <col min="12" max="12" width="10.875" style="1" customWidth="1"/>
    <col min="13" max="13" width="7.625" style="1" customWidth="1"/>
    <col min="14" max="14" width="5.875" style="1" customWidth="1"/>
    <col min="15" max="15" width="5.50390625" style="1" customWidth="1"/>
    <col min="16" max="16" width="5.25390625" style="1" customWidth="1"/>
    <col min="17" max="17" width="7.625" style="1" customWidth="1"/>
    <col min="18" max="18" width="4.375" style="1" customWidth="1"/>
    <col min="19" max="20" width="7.625" style="1" customWidth="1"/>
    <col min="21" max="21" width="5.75390625" style="1" customWidth="1"/>
    <col min="22" max="22" width="3.125" style="1" customWidth="1"/>
    <col min="23" max="24" width="5.625" style="1" customWidth="1"/>
    <col min="25" max="16384" width="7.625" style="1" customWidth="1"/>
  </cols>
  <sheetData>
    <row r="1" ht="12.75" customHeight="1"/>
    <row r="2" ht="12.75" customHeight="1"/>
    <row r="3" spans="2:9" ht="12.75" customHeight="1">
      <c r="B3" s="1" t="s">
        <v>0</v>
      </c>
      <c r="H3" s="1" t="s">
        <v>4</v>
      </c>
      <c r="I3" s="1" t="str">
        <f>B3</f>
        <v>BERAT TONGKOL PER TANAMAN</v>
      </c>
    </row>
    <row r="4" spans="1:15" ht="12.75" customHeight="1">
      <c r="A4" s="1" t="s">
        <v>1</v>
      </c>
      <c r="B4" s="1" t="str">
        <f>$A$59&amp;$C$59</f>
        <v>Ulang1</v>
      </c>
      <c r="C4" s="1" t="str">
        <f>$A$59&amp;$D$59</f>
        <v>Ulang2</v>
      </c>
      <c r="D4" s="1" t="str">
        <f>$A$59&amp;$E$59</f>
        <v>Ulang3</v>
      </c>
      <c r="E4" s="1" t="s">
        <v>2</v>
      </c>
      <c r="F4" s="1" t="s">
        <v>3</v>
      </c>
      <c r="H4" s="1" t="s">
        <v>5</v>
      </c>
      <c r="I4" s="1" t="s">
        <v>13</v>
      </c>
      <c r="J4" s="1" t="s">
        <v>7</v>
      </c>
      <c r="K4" s="1" t="s">
        <v>8</v>
      </c>
      <c r="L4" s="1" t="s">
        <v>9</v>
      </c>
      <c r="N4" s="1" t="s">
        <v>10</v>
      </c>
      <c r="O4" s="1" t="s">
        <v>11</v>
      </c>
    </row>
    <row r="5" spans="1:15" ht="12.75" customHeight="1">
      <c r="A5" s="1" t="str">
        <f>A$57&amp;C$57</f>
        <v>A</v>
      </c>
      <c r="B5" s="7">
        <v>3.69</v>
      </c>
      <c r="C5" s="7">
        <v>3.73</v>
      </c>
      <c r="D5" s="7">
        <v>3.65</v>
      </c>
      <c r="E5" s="2">
        <f aca="true" t="shared" si="0" ref="E5:E10">SUM(B5:D5)</f>
        <v>11.07</v>
      </c>
      <c r="F5" s="2">
        <f aca="true" t="shared" si="1" ref="F5:F10">E5/$B$59</f>
        <v>3.69</v>
      </c>
      <c r="H5" s="1" t="s">
        <v>25</v>
      </c>
      <c r="I5" s="1">
        <f>B57-1</f>
        <v>8</v>
      </c>
      <c r="J5" s="2">
        <f>SUM(F60:F68)/B59-B60</f>
        <v>127.99694074074068</v>
      </c>
      <c r="K5" s="2">
        <f>J5/I5</f>
        <v>15.999617592592585</v>
      </c>
      <c r="L5" s="2">
        <f>K5/$K$6</f>
        <v>50822.31470470501</v>
      </c>
      <c r="M5" s="2" t="str">
        <f>IF(L5&lt;=N5,"ns",IF(L5&lt;=O5,"*","**"))</f>
        <v>**</v>
      </c>
      <c r="N5" s="5">
        <v>2.51</v>
      </c>
      <c r="O5" s="5">
        <v>3.71</v>
      </c>
    </row>
    <row r="6" spans="1:15" ht="12.75" customHeight="1">
      <c r="A6" s="1" t="str">
        <f>A$57&amp;D$57</f>
        <v>B</v>
      </c>
      <c r="B6" s="7">
        <v>3.39</v>
      </c>
      <c r="C6" s="7">
        <v>3.45</v>
      </c>
      <c r="D6" s="7">
        <v>3.39</v>
      </c>
      <c r="E6" s="2">
        <f t="shared" si="0"/>
        <v>10.23</v>
      </c>
      <c r="F6" s="2">
        <f t="shared" si="1"/>
        <v>3.41</v>
      </c>
      <c r="H6" s="1" t="s">
        <v>6</v>
      </c>
      <c r="I6" s="1">
        <f>I7-SUM(I5:I5)</f>
        <v>18</v>
      </c>
      <c r="J6" s="2">
        <f>J7-J5</f>
        <v>0.005666666666797937</v>
      </c>
      <c r="K6" s="2">
        <f>J6/I6</f>
        <v>0.00031481481482210764</v>
      </c>
      <c r="L6" s="2"/>
      <c r="M6" s="2"/>
      <c r="N6" s="2"/>
      <c r="O6" s="2"/>
    </row>
    <row r="7" spans="1:15" ht="12.75" customHeight="1">
      <c r="A7" s="1" t="str">
        <f>A$57&amp;E$57</f>
        <v>C</v>
      </c>
      <c r="B7" s="7">
        <v>3.31</v>
      </c>
      <c r="C7" s="7">
        <v>3.32</v>
      </c>
      <c r="D7" s="7">
        <v>3.31</v>
      </c>
      <c r="E7" s="2">
        <f t="shared" si="0"/>
        <v>9.94</v>
      </c>
      <c r="F7" s="2">
        <f t="shared" si="1"/>
        <v>3.313333333333333</v>
      </c>
      <c r="H7" s="1" t="s">
        <v>12</v>
      </c>
      <c r="I7" s="1">
        <f>B57*B58*B59-1</f>
        <v>26</v>
      </c>
      <c r="J7" s="2">
        <f>SUM(C60:E68)-B60</f>
        <v>128.00260740740748</v>
      </c>
      <c r="K7" s="2">
        <f>J7/I7</f>
        <v>4.9231772079772105</v>
      </c>
      <c r="L7" s="2"/>
      <c r="M7" s="2"/>
      <c r="N7" s="2"/>
      <c r="O7" s="2"/>
    </row>
    <row r="8" spans="1:6" ht="12.75" customHeight="1">
      <c r="A8" s="1" t="str">
        <f>A$57&amp;F$57</f>
        <v>D</v>
      </c>
      <c r="B8" s="7">
        <v>3.04</v>
      </c>
      <c r="C8" s="7">
        <v>3.04</v>
      </c>
      <c r="D8" s="7">
        <v>3.04</v>
      </c>
      <c r="E8" s="2">
        <f t="shared" si="0"/>
        <v>9.120000000000001</v>
      </c>
      <c r="F8" s="2">
        <f t="shared" si="1"/>
        <v>3.0400000000000005</v>
      </c>
    </row>
    <row r="9" spans="1:24" ht="12.75" customHeight="1">
      <c r="A9" s="1" t="str">
        <f>A$57&amp;G$57</f>
        <v>E</v>
      </c>
      <c r="B9" s="7">
        <v>2.74</v>
      </c>
      <c r="C9" s="7">
        <v>2.74</v>
      </c>
      <c r="D9" s="7">
        <v>2.74</v>
      </c>
      <c r="E9" s="2">
        <f t="shared" si="0"/>
        <v>8.22</v>
      </c>
      <c r="F9" s="2">
        <f t="shared" si="1"/>
        <v>2.74</v>
      </c>
      <c r="U9" s="2"/>
      <c r="V9" s="2"/>
      <c r="W9" s="2"/>
      <c r="X9" s="2"/>
    </row>
    <row r="10" spans="1:6" ht="12.75" customHeight="1">
      <c r="A10" s="1" t="str">
        <f>A$57&amp;H$57</f>
        <v>F</v>
      </c>
      <c r="B10" s="7">
        <v>3.22</v>
      </c>
      <c r="C10" s="7">
        <v>3.22</v>
      </c>
      <c r="D10" s="7">
        <v>3.22</v>
      </c>
      <c r="E10" s="2">
        <f t="shared" si="0"/>
        <v>9.66</v>
      </c>
      <c r="F10" s="2">
        <f t="shared" si="1"/>
        <v>3.22</v>
      </c>
    </row>
    <row r="11" spans="1:9" ht="12.75" customHeight="1">
      <c r="A11" s="1" t="str">
        <f>A$57&amp;I$57</f>
        <v>G</v>
      </c>
      <c r="B11" s="7">
        <v>2.91</v>
      </c>
      <c r="C11" s="7">
        <v>2.91</v>
      </c>
      <c r="D11" s="7">
        <v>2.91</v>
      </c>
      <c r="E11" s="2">
        <f>SUM(B11:D11)</f>
        <v>8.73</v>
      </c>
      <c r="F11" s="2">
        <f>E11/$B$59</f>
        <v>2.91</v>
      </c>
      <c r="I11" s="2"/>
    </row>
    <row r="12" spans="1:6" ht="12.75" customHeight="1">
      <c r="A12" s="1" t="str">
        <f>A$57&amp;J$57</f>
        <v>H</v>
      </c>
      <c r="B12" s="7">
        <v>2.76</v>
      </c>
      <c r="C12" s="7">
        <v>2.76</v>
      </c>
      <c r="D12" s="7">
        <v>2.76</v>
      </c>
      <c r="E12" s="2">
        <f>SUM(B12:D12)</f>
        <v>8.28</v>
      </c>
      <c r="F12" s="2">
        <f>E12/$B$59</f>
        <v>2.76</v>
      </c>
    </row>
    <row r="13" spans="1:13" ht="12.75" customHeight="1">
      <c r="A13" s="1" t="str">
        <f>A$57&amp;K$57</f>
        <v>Kontrol</v>
      </c>
      <c r="B13" s="3">
        <v>10</v>
      </c>
      <c r="C13" s="3">
        <v>10</v>
      </c>
      <c r="D13" s="3">
        <v>10</v>
      </c>
      <c r="E13" s="2">
        <f>SUM(B13:D13)</f>
        <v>30</v>
      </c>
      <c r="F13" s="2">
        <f>E13/$B$59</f>
        <v>10</v>
      </c>
      <c r="H13" s="2"/>
      <c r="I13" s="2"/>
      <c r="J13" s="2"/>
      <c r="K13" s="2"/>
      <c r="L13" s="2"/>
      <c r="M13" s="2"/>
    </row>
    <row r="14" spans="1:13" ht="12.75" customHeight="1">
      <c r="A14" s="1" t="s">
        <v>2</v>
      </c>
      <c r="B14" s="2">
        <f>SUM(B5:B13)</f>
        <v>35.06</v>
      </c>
      <c r="C14" s="2">
        <f>SUM(C5:C13)</f>
        <v>35.17</v>
      </c>
      <c r="D14" s="2">
        <f>SUM(D5:D13)</f>
        <v>35.02</v>
      </c>
      <c r="E14" s="2">
        <f>SUM(E5:E13)</f>
        <v>105.25</v>
      </c>
      <c r="F14" s="2"/>
      <c r="H14" s="4"/>
      <c r="I14" s="2"/>
      <c r="J14" s="2"/>
      <c r="K14" s="2"/>
      <c r="L14" s="2"/>
      <c r="M14" s="2"/>
    </row>
    <row r="15" spans="1:13" ht="12.75" customHeight="1">
      <c r="A15" s="1" t="s">
        <v>3</v>
      </c>
      <c r="B15" s="2">
        <f>B14/($B$57*$B$58)</f>
        <v>3.8955555555555557</v>
      </c>
      <c r="C15" s="2">
        <f>C14/($B$57*$B$58)</f>
        <v>3.907777777777778</v>
      </c>
      <c r="D15" s="2">
        <f>D14/($B$57*$B$58)</f>
        <v>3.8911111111111114</v>
      </c>
      <c r="F15" s="2">
        <f>SUM(F5:F10)/($B$57*$B$58)</f>
        <v>2.1570370370370373</v>
      </c>
      <c r="K15" s="2"/>
      <c r="L15" s="2"/>
      <c r="M15" s="2"/>
    </row>
    <row r="16" ht="12.75" customHeight="1"/>
    <row r="17" ht="12.75" customHeight="1"/>
    <row r="18" spans="1:10" ht="12.75" customHeight="1">
      <c r="A18" s="1" t="s">
        <v>22</v>
      </c>
      <c r="B18" s="1" t="s">
        <v>23</v>
      </c>
      <c r="E18" s="1" t="s">
        <v>19</v>
      </c>
      <c r="F18" s="1">
        <f>SQRT(K6/B59)</f>
        <v>0.010243938285999638</v>
      </c>
      <c r="H18" s="4"/>
      <c r="I18" s="2"/>
      <c r="J18" s="2"/>
    </row>
    <row r="19" ht="12.75" customHeight="1"/>
    <row r="20" ht="12.75" customHeight="1"/>
    <row r="21" spans="1:2" ht="12.75" customHeight="1">
      <c r="A21" s="2" t="s">
        <v>20</v>
      </c>
      <c r="B21" s="1" t="s">
        <v>21</v>
      </c>
    </row>
    <row r="22" spans="1:5" ht="12.75" customHeight="1">
      <c r="A22" s="2"/>
      <c r="C22" s="1" t="s">
        <v>35</v>
      </c>
      <c r="D22" s="2">
        <v>10</v>
      </c>
      <c r="E22" s="10">
        <f aca="true" t="shared" si="2" ref="E22:E30">D$22-D22</f>
        <v>0</v>
      </c>
    </row>
    <row r="23" spans="1:6" ht="12.75" customHeight="1">
      <c r="A23" s="4">
        <v>2.97</v>
      </c>
      <c r="B23" s="1">
        <f aca="true" t="shared" si="3" ref="B23:B30">A23*$F$18</f>
        <v>0.03042449670941893</v>
      </c>
      <c r="C23" s="1" t="s">
        <v>27</v>
      </c>
      <c r="D23" s="2">
        <v>3.69</v>
      </c>
      <c r="E23" s="2">
        <f t="shared" si="2"/>
        <v>6.3100000000000005</v>
      </c>
      <c r="F23" s="10">
        <f aca="true" t="shared" si="4" ref="F23:F29">D$23-D23</f>
        <v>0</v>
      </c>
    </row>
    <row r="24" spans="1:7" ht="12.75" customHeight="1">
      <c r="A24" s="4">
        <v>3.12</v>
      </c>
      <c r="B24" s="1">
        <f t="shared" si="3"/>
        <v>0.03196108745231887</v>
      </c>
      <c r="C24" s="1" t="s">
        <v>28</v>
      </c>
      <c r="D24" s="2">
        <v>3.41</v>
      </c>
      <c r="E24" s="2">
        <f t="shared" si="2"/>
        <v>6.59</v>
      </c>
      <c r="F24" s="2">
        <f t="shared" si="4"/>
        <v>0.2799999999999998</v>
      </c>
      <c r="G24" s="10">
        <f aca="true" t="shared" si="5" ref="G24:G29">D$24-D24</f>
        <v>0</v>
      </c>
    </row>
    <row r="25" spans="1:13" ht="12.75" customHeight="1">
      <c r="A25" s="4">
        <v>3.21</v>
      </c>
      <c r="B25" s="1">
        <f t="shared" si="3"/>
        <v>0.03288304189805884</v>
      </c>
      <c r="C25" s="1" t="s">
        <v>29</v>
      </c>
      <c r="D25" s="2">
        <v>3.313333333333333</v>
      </c>
      <c r="E25" s="2">
        <f t="shared" si="2"/>
        <v>6.686666666666667</v>
      </c>
      <c r="F25" s="2">
        <f t="shared" si="4"/>
        <v>0.3766666666666669</v>
      </c>
      <c r="G25" s="2">
        <f t="shared" si="5"/>
        <v>0.09666666666666712</v>
      </c>
      <c r="H25" s="10">
        <f aca="true" t="shared" si="6" ref="H25:H30">D$25-D25</f>
        <v>0</v>
      </c>
      <c r="K25" s="2"/>
      <c r="L25" s="2"/>
      <c r="M25" s="2"/>
    </row>
    <row r="26" spans="1:16" ht="12.75" customHeight="1">
      <c r="A26" s="4">
        <v>3.27</v>
      </c>
      <c r="B26" s="1">
        <f t="shared" si="3"/>
        <v>0.033497678195218816</v>
      </c>
      <c r="C26" s="1" t="s">
        <v>32</v>
      </c>
      <c r="D26" s="2">
        <v>3.22</v>
      </c>
      <c r="E26" s="2">
        <f t="shared" si="2"/>
        <v>6.779999999999999</v>
      </c>
      <c r="F26" s="2">
        <f t="shared" si="4"/>
        <v>0.46999999999999975</v>
      </c>
      <c r="G26" s="2">
        <f t="shared" si="5"/>
        <v>0.18999999999999995</v>
      </c>
      <c r="H26" s="2">
        <f t="shared" si="6"/>
        <v>0.09333333333333282</v>
      </c>
      <c r="I26" s="10">
        <f>D$26-D26</f>
        <v>0</v>
      </c>
      <c r="K26" s="2"/>
      <c r="L26" s="2"/>
      <c r="P26" s="2"/>
    </row>
    <row r="27" spans="1:13" ht="12.75" customHeight="1">
      <c r="A27" s="4">
        <v>3.32</v>
      </c>
      <c r="B27" s="1">
        <f t="shared" si="3"/>
        <v>0.0340098751095188</v>
      </c>
      <c r="C27" s="1" t="s">
        <v>30</v>
      </c>
      <c r="D27" s="2">
        <v>3.0400000000000005</v>
      </c>
      <c r="E27" s="2">
        <f t="shared" si="2"/>
        <v>6.959999999999999</v>
      </c>
      <c r="F27" s="2">
        <f t="shared" si="4"/>
        <v>0.6499999999999995</v>
      </c>
      <c r="G27" s="2">
        <f t="shared" si="5"/>
        <v>0.36999999999999966</v>
      </c>
      <c r="H27" s="2">
        <f t="shared" si="6"/>
        <v>0.27333333333333254</v>
      </c>
      <c r="I27" s="2">
        <f>D$26-D27</f>
        <v>0.17999999999999972</v>
      </c>
      <c r="J27" s="10">
        <f>D$27-D27</f>
        <v>0</v>
      </c>
      <c r="K27" s="2"/>
      <c r="L27" s="2"/>
      <c r="M27" s="2"/>
    </row>
    <row r="28" spans="1:14" ht="12.75" customHeight="1">
      <c r="A28" s="4">
        <v>3.35</v>
      </c>
      <c r="B28" s="1">
        <f t="shared" si="3"/>
        <v>0.03431719325809879</v>
      </c>
      <c r="C28" s="1" t="s">
        <v>33</v>
      </c>
      <c r="D28" s="2">
        <v>2.91</v>
      </c>
      <c r="E28" s="2">
        <f t="shared" si="2"/>
        <v>7.09</v>
      </c>
      <c r="F28" s="2">
        <f t="shared" si="4"/>
        <v>0.7799999999999998</v>
      </c>
      <c r="G28" s="2">
        <f t="shared" si="5"/>
        <v>0.5</v>
      </c>
      <c r="H28" s="2">
        <f t="shared" si="6"/>
        <v>0.4033333333333329</v>
      </c>
      <c r="I28" s="2">
        <f>D$26-D28</f>
        <v>0.31000000000000005</v>
      </c>
      <c r="J28" s="2">
        <f>D$27-D28</f>
        <v>0.13000000000000034</v>
      </c>
      <c r="K28" s="10">
        <f>$D$28-D28</f>
        <v>0</v>
      </c>
      <c r="L28" s="2"/>
      <c r="M28" s="2"/>
      <c r="N28" s="2"/>
    </row>
    <row r="29" spans="1:15" ht="12.75" customHeight="1">
      <c r="A29" s="4">
        <v>3.37</v>
      </c>
      <c r="B29" s="1">
        <f t="shared" si="3"/>
        <v>0.03452207202381878</v>
      </c>
      <c r="C29" s="1" t="s">
        <v>34</v>
      </c>
      <c r="D29" s="2">
        <v>2.76</v>
      </c>
      <c r="E29" s="2">
        <f t="shared" si="2"/>
        <v>7.24</v>
      </c>
      <c r="F29" s="2">
        <f t="shared" si="4"/>
        <v>0.9300000000000002</v>
      </c>
      <c r="G29" s="2">
        <f t="shared" si="5"/>
        <v>0.6500000000000004</v>
      </c>
      <c r="H29" s="2">
        <f t="shared" si="6"/>
        <v>0.5533333333333332</v>
      </c>
      <c r="I29" s="2">
        <f>D$26-D29</f>
        <v>0.4600000000000004</v>
      </c>
      <c r="J29" s="2">
        <f>D$27-D29</f>
        <v>0.2800000000000007</v>
      </c>
      <c r="K29" s="2">
        <f>$D$28-D29</f>
        <v>0.15000000000000036</v>
      </c>
      <c r="L29" s="10">
        <f>$D$29-D29</f>
        <v>0</v>
      </c>
      <c r="M29" s="2"/>
      <c r="N29" s="2"/>
      <c r="O29" s="2"/>
    </row>
    <row r="30" spans="1:16" ht="12.75" customHeight="1">
      <c r="A30" s="4">
        <v>3.39</v>
      </c>
      <c r="B30" s="1">
        <f t="shared" si="3"/>
        <v>0.034726950789538774</v>
      </c>
      <c r="C30" s="1" t="s">
        <v>31</v>
      </c>
      <c r="D30" s="2">
        <v>2.74</v>
      </c>
      <c r="E30" s="2">
        <f t="shared" si="2"/>
        <v>7.26</v>
      </c>
      <c r="F30" s="2">
        <f>D$23-D30</f>
        <v>0.9499999999999997</v>
      </c>
      <c r="G30" s="2">
        <f>D$24-D30</f>
        <v>0.6699999999999999</v>
      </c>
      <c r="H30" s="2">
        <f t="shared" si="6"/>
        <v>0.5733333333333328</v>
      </c>
      <c r="I30" s="2">
        <f>D$26-D30</f>
        <v>0.48</v>
      </c>
      <c r="J30" s="2">
        <f>D$27-D30</f>
        <v>0.30000000000000027</v>
      </c>
      <c r="K30" s="2">
        <f>$D$28-D30</f>
        <v>0.16999999999999993</v>
      </c>
      <c r="L30" s="10">
        <f>$D$29-D30</f>
        <v>0.019999999999999574</v>
      </c>
      <c r="M30" s="2"/>
      <c r="N30" s="2"/>
      <c r="O30" s="2"/>
      <c r="P30" s="2"/>
    </row>
    <row r="31" spans="1:17" ht="12.75" customHeight="1">
      <c r="A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12.75" customHeight="1">
      <c r="A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2.75" customHeight="1"/>
    <row r="35" ht="12.75" customHeight="1"/>
    <row r="36" ht="12.75" customHeight="1"/>
    <row r="37" ht="12.75" customHeight="1"/>
    <row r="39" spans="8:14" ht="12.75">
      <c r="H39" s="2"/>
      <c r="I39" s="2"/>
      <c r="J39" s="2"/>
      <c r="K39" s="2"/>
      <c r="L39" s="2"/>
      <c r="M39" s="2"/>
      <c r="N39" s="2"/>
    </row>
    <row r="40" spans="8:14" ht="12.75">
      <c r="H40" s="4"/>
      <c r="I40" s="2"/>
      <c r="J40" s="2"/>
      <c r="K40" s="2"/>
      <c r="L40" s="2"/>
      <c r="M40" s="2"/>
      <c r="N40" s="2"/>
    </row>
    <row r="41" spans="8:14" ht="12.75">
      <c r="H41" s="4"/>
      <c r="I41" s="2"/>
      <c r="J41" s="2"/>
      <c r="K41" s="2"/>
      <c r="L41" s="2"/>
      <c r="M41" s="2"/>
      <c r="N41" s="2"/>
    </row>
    <row r="42" spans="8:15" ht="12.75">
      <c r="H42" s="4"/>
      <c r="I42" s="2"/>
      <c r="J42" s="2"/>
      <c r="K42" s="2"/>
      <c r="L42" s="2"/>
      <c r="M42" s="2"/>
      <c r="N42" s="2"/>
      <c r="O42" s="2"/>
    </row>
    <row r="43" spans="8:15" ht="12.75">
      <c r="H43" s="4"/>
      <c r="I43" s="2"/>
      <c r="J43" s="2"/>
      <c r="K43" s="2"/>
      <c r="L43" s="2"/>
      <c r="M43" s="2"/>
      <c r="N43" s="2"/>
      <c r="O43" s="2"/>
    </row>
    <row r="48" spans="8:14" ht="12.75">
      <c r="H48" s="2"/>
      <c r="I48" s="2"/>
      <c r="J48" s="2"/>
      <c r="K48" s="2"/>
      <c r="L48" s="2"/>
      <c r="M48" s="2"/>
      <c r="N48" s="2"/>
    </row>
    <row r="49" spans="8:14" ht="12.75">
      <c r="H49" s="4"/>
      <c r="I49" s="2"/>
      <c r="J49" s="2"/>
      <c r="K49" s="2"/>
      <c r="L49" s="2"/>
      <c r="M49" s="2"/>
      <c r="N49" s="2"/>
    </row>
    <row r="50" spans="8:14" ht="12.75">
      <c r="H50" s="4"/>
      <c r="I50" s="2"/>
      <c r="J50" s="2"/>
      <c r="K50" s="2"/>
      <c r="L50" s="2"/>
      <c r="M50" s="2"/>
      <c r="N50" s="2"/>
    </row>
    <row r="57" spans="2:11" ht="12.75">
      <c r="B57" s="1">
        <v>9</v>
      </c>
      <c r="C57" s="1" t="s">
        <v>27</v>
      </c>
      <c r="D57" s="1" t="s">
        <v>28</v>
      </c>
      <c r="E57" s="1" t="s">
        <v>29</v>
      </c>
      <c r="F57" s="1" t="s">
        <v>30</v>
      </c>
      <c r="G57" s="1" t="s">
        <v>31</v>
      </c>
      <c r="H57" s="1" t="s">
        <v>32</v>
      </c>
      <c r="I57" s="1" t="s">
        <v>33</v>
      </c>
      <c r="J57" s="1" t="s">
        <v>34</v>
      </c>
      <c r="K57" s="1" t="s">
        <v>35</v>
      </c>
    </row>
    <row r="58" spans="1:5" ht="12.75">
      <c r="A58" s="1" t="s">
        <v>24</v>
      </c>
      <c r="B58" s="1">
        <v>1</v>
      </c>
      <c r="C58" s="1">
        <v>1</v>
      </c>
      <c r="D58" s="1">
        <v>2</v>
      </c>
      <c r="E58" s="1">
        <v>3</v>
      </c>
    </row>
    <row r="59" spans="1:5" ht="12.75">
      <c r="A59" s="1" t="s">
        <v>26</v>
      </c>
      <c r="B59" s="1">
        <v>3</v>
      </c>
      <c r="C59" s="1">
        <v>1</v>
      </c>
      <c r="D59" s="1">
        <v>2</v>
      </c>
      <c r="E59" s="1">
        <v>3</v>
      </c>
    </row>
    <row r="60" spans="1:9" ht="12.75">
      <c r="A60" s="1" t="s">
        <v>14</v>
      </c>
      <c r="B60" s="2">
        <f>(E14)^2/(B57*B58*B59)</f>
        <v>410.2800925925926</v>
      </c>
      <c r="C60" s="2">
        <f aca="true" t="shared" si="7" ref="C60:F69">B5^2</f>
        <v>13.6161</v>
      </c>
      <c r="D60" s="2">
        <f t="shared" si="7"/>
        <v>13.9129</v>
      </c>
      <c r="E60" s="2">
        <f t="shared" si="7"/>
        <v>13.3225</v>
      </c>
      <c r="F60" s="2">
        <f t="shared" si="7"/>
        <v>122.54490000000001</v>
      </c>
      <c r="G60" s="2"/>
      <c r="H60" s="2"/>
      <c r="I60" s="2"/>
    </row>
    <row r="61" spans="1:9" ht="12.75">
      <c r="A61" s="1" t="s">
        <v>15</v>
      </c>
      <c r="B61" s="2">
        <f>SUM(C60:E67)-B60</f>
        <v>-171.99739259259255</v>
      </c>
      <c r="C61" s="2">
        <f t="shared" si="7"/>
        <v>11.4921</v>
      </c>
      <c r="D61" s="2">
        <f t="shared" si="7"/>
        <v>11.902500000000002</v>
      </c>
      <c r="E61" s="2">
        <f t="shared" si="7"/>
        <v>11.4921</v>
      </c>
      <c r="F61" s="2">
        <f t="shared" si="7"/>
        <v>104.6529</v>
      </c>
      <c r="G61" s="2"/>
      <c r="H61" s="2"/>
      <c r="I61" s="2"/>
    </row>
    <row r="62" spans="1:9" ht="12.75">
      <c r="A62" s="1" t="s">
        <v>16</v>
      </c>
      <c r="B62" s="2">
        <f>(B14^2+C14^2+D14^2)/($B$57*$B$58)-$B$60</f>
        <v>0.0013407407407157734</v>
      </c>
      <c r="C62" s="2">
        <f t="shared" si="7"/>
        <v>10.956100000000001</v>
      </c>
      <c r="D62" s="2">
        <f t="shared" si="7"/>
        <v>11.0224</v>
      </c>
      <c r="E62" s="2">
        <f t="shared" si="7"/>
        <v>10.956100000000001</v>
      </c>
      <c r="F62" s="2">
        <f t="shared" si="7"/>
        <v>98.80359999999999</v>
      </c>
      <c r="G62" s="2"/>
      <c r="H62" s="2"/>
      <c r="I62" s="2"/>
    </row>
    <row r="63" spans="1:6" ht="12.75">
      <c r="A63" s="1" t="s">
        <v>17</v>
      </c>
      <c r="B63" s="2">
        <f>(E5^2+E6^2+E7^2+E8^2+E9^2+E10^2+E11^2+E12^2)/($B$59)-$B$60</f>
        <v>-172.0030592592593</v>
      </c>
      <c r="C63" s="2">
        <f t="shared" si="7"/>
        <v>9.2416</v>
      </c>
      <c r="D63" s="2">
        <f t="shared" si="7"/>
        <v>9.2416</v>
      </c>
      <c r="E63" s="2">
        <f t="shared" si="7"/>
        <v>9.2416</v>
      </c>
      <c r="F63" s="2">
        <f t="shared" si="7"/>
        <v>83.17440000000002</v>
      </c>
    </row>
    <row r="64" spans="1:6" ht="12.75">
      <c r="A64" s="1" t="s">
        <v>18</v>
      </c>
      <c r="B64" s="2">
        <f>B61-B62-B63</f>
        <v>0.00432592592602532</v>
      </c>
      <c r="C64" s="2">
        <f t="shared" si="7"/>
        <v>7.507600000000001</v>
      </c>
      <c r="D64" s="2">
        <f t="shared" si="7"/>
        <v>7.507600000000001</v>
      </c>
      <c r="E64" s="2">
        <f t="shared" si="7"/>
        <v>7.507600000000001</v>
      </c>
      <c r="F64" s="2">
        <f t="shared" si="7"/>
        <v>67.56840000000001</v>
      </c>
    </row>
    <row r="65" spans="3:6" ht="12.75">
      <c r="C65" s="2">
        <f t="shared" si="7"/>
        <v>10.368400000000001</v>
      </c>
      <c r="D65" s="2">
        <f t="shared" si="7"/>
        <v>10.368400000000001</v>
      </c>
      <c r="E65" s="2">
        <f t="shared" si="7"/>
        <v>10.368400000000001</v>
      </c>
      <c r="F65" s="2">
        <f t="shared" si="7"/>
        <v>93.3156</v>
      </c>
    </row>
    <row r="66" spans="2:6" ht="12.75">
      <c r="B66" s="2"/>
      <c r="C66" s="2">
        <f t="shared" si="7"/>
        <v>8.468100000000002</v>
      </c>
      <c r="D66" s="2">
        <f t="shared" si="7"/>
        <v>8.468100000000002</v>
      </c>
      <c r="E66" s="2">
        <f t="shared" si="7"/>
        <v>8.468100000000002</v>
      </c>
      <c r="F66" s="2">
        <f t="shared" si="7"/>
        <v>76.2129</v>
      </c>
    </row>
    <row r="67" spans="2:6" ht="12.75">
      <c r="B67" s="2"/>
      <c r="C67" s="2">
        <f t="shared" si="7"/>
        <v>7.617599999999999</v>
      </c>
      <c r="D67" s="2">
        <f t="shared" si="7"/>
        <v>7.617599999999999</v>
      </c>
      <c r="E67" s="2">
        <f t="shared" si="7"/>
        <v>7.617599999999999</v>
      </c>
      <c r="F67" s="2">
        <f t="shared" si="7"/>
        <v>68.55839999999999</v>
      </c>
    </row>
    <row r="68" spans="2:6" ht="12.75">
      <c r="B68" s="2"/>
      <c r="C68" s="2">
        <f t="shared" si="7"/>
        <v>100</v>
      </c>
      <c r="D68" s="2">
        <f t="shared" si="7"/>
        <v>100</v>
      </c>
      <c r="E68" s="2">
        <f t="shared" si="7"/>
        <v>100</v>
      </c>
      <c r="F68" s="2">
        <f t="shared" si="7"/>
        <v>900</v>
      </c>
    </row>
    <row r="69" spans="2:6" ht="12.75">
      <c r="B69" s="2"/>
      <c r="C69" s="2">
        <f t="shared" si="7"/>
        <v>1229.2036</v>
      </c>
      <c r="D69" s="2">
        <f t="shared" si="7"/>
        <v>1236.9289</v>
      </c>
      <c r="E69" s="2">
        <f t="shared" si="7"/>
        <v>1226.4004000000002</v>
      </c>
      <c r="F69" s="2">
        <f t="shared" si="7"/>
        <v>11077.5625</v>
      </c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ht="12.75">
      <c r="F76" s="2"/>
    </row>
    <row r="77" spans="3:7" ht="12.75">
      <c r="C77" s="2"/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3:7" ht="12.75">
      <c r="C79" s="2"/>
      <c r="D79" s="2"/>
      <c r="E79" s="2"/>
      <c r="F79" s="2"/>
      <c r="G79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Benediktus Anindito</dc:creator>
  <cp:keywords/>
  <dc:description/>
  <cp:lastModifiedBy>Asus</cp:lastModifiedBy>
  <cp:lastPrinted>2009-04-08T16:06:26Z</cp:lastPrinted>
  <dcterms:created xsi:type="dcterms:W3CDTF">2006-11-01T08:24:51Z</dcterms:created>
  <dcterms:modified xsi:type="dcterms:W3CDTF">2019-01-25T07:02:59Z</dcterms:modified>
  <cp:category/>
  <cp:version/>
  <cp:contentType/>
  <cp:contentStatus/>
</cp:coreProperties>
</file>