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cer PC\Desktop\"/>
    </mc:Choice>
  </mc:AlternateContent>
  <xr:revisionPtr revIDLastSave="0" documentId="13_ncr:1_{831A0DAE-D3F7-4930-B029-F07D79073389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Performa Fix" sheetId="1" r:id="rId1"/>
    <sheet name="Temperatur" sheetId="2" state="hidden" r:id="rId2"/>
    <sheet name="Emisi msn 1 (tiap 50 jam)" sheetId="4" state="hidden" r:id="rId3"/>
    <sheet name="Emisi msn 2 (tiap 50 jam)" sheetId="5" state="hidden" r:id="rId4"/>
    <sheet name="EMISI" sheetId="6" state="hidden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8" i="6" l="1"/>
  <c r="O38" i="6"/>
  <c r="E39" i="6"/>
  <c r="C39" i="6"/>
  <c r="Y83" i="2" l="1"/>
  <c r="X83" i="2"/>
  <c r="W83" i="2"/>
  <c r="S83" i="2"/>
  <c r="K83" i="2"/>
  <c r="G83" i="2"/>
  <c r="AY83" i="2"/>
  <c r="AX83" i="2"/>
  <c r="AW83" i="2"/>
  <c r="AS83" i="2"/>
  <c r="AO83" i="2"/>
  <c r="AW82" i="2"/>
  <c r="AS82" i="2"/>
  <c r="AO82" i="2"/>
  <c r="AK82" i="2"/>
  <c r="AG82" i="2"/>
  <c r="W82" i="2"/>
  <c r="S82" i="2"/>
  <c r="K82" i="2"/>
  <c r="G82" i="2"/>
  <c r="AW81" i="2"/>
  <c r="AS81" i="2"/>
  <c r="AO81" i="2"/>
  <c r="AK81" i="2"/>
  <c r="AG81" i="2"/>
  <c r="W81" i="2"/>
  <c r="S81" i="2"/>
  <c r="K81" i="2"/>
  <c r="G81" i="2"/>
  <c r="AW80" i="2"/>
  <c r="AS80" i="2"/>
  <c r="AO80" i="2"/>
  <c r="AK80" i="2"/>
  <c r="AK83" i="2" s="1"/>
  <c r="AG80" i="2"/>
  <c r="W80" i="2"/>
  <c r="S80" i="2"/>
  <c r="K80" i="2"/>
  <c r="G80" i="2"/>
  <c r="AW79" i="2"/>
  <c r="AS79" i="2"/>
  <c r="AO79" i="2"/>
  <c r="AK79" i="2"/>
  <c r="AG79" i="2"/>
  <c r="W79" i="2"/>
  <c r="S79" i="2"/>
  <c r="K79" i="2"/>
  <c r="G79" i="2"/>
  <c r="AW78" i="2"/>
  <c r="AS78" i="2"/>
  <c r="AO78" i="2"/>
  <c r="AK78" i="2"/>
  <c r="AG78" i="2"/>
  <c r="W78" i="2"/>
  <c r="S78" i="2"/>
  <c r="K78" i="2"/>
  <c r="G78" i="2"/>
  <c r="AW77" i="2"/>
  <c r="AS77" i="2"/>
  <c r="AO77" i="2"/>
  <c r="AK77" i="2"/>
  <c r="AG77" i="2"/>
  <c r="W77" i="2"/>
  <c r="S77" i="2"/>
  <c r="K77" i="2"/>
  <c r="G77" i="2"/>
  <c r="AW76" i="2"/>
  <c r="AS76" i="2"/>
  <c r="AO76" i="2"/>
  <c r="AK76" i="2"/>
  <c r="AG76" i="2"/>
  <c r="W76" i="2"/>
  <c r="S76" i="2"/>
  <c r="K76" i="2"/>
  <c r="G76" i="2"/>
  <c r="AW75" i="2"/>
  <c r="AS75" i="2"/>
  <c r="AO75" i="2"/>
  <c r="AK75" i="2"/>
  <c r="AG75" i="2"/>
  <c r="W75" i="2"/>
  <c r="S75" i="2"/>
  <c r="K75" i="2"/>
  <c r="G75" i="2"/>
  <c r="AW74" i="2"/>
  <c r="AS74" i="2"/>
  <c r="AO74" i="2"/>
  <c r="AK74" i="2"/>
  <c r="AG74" i="2"/>
  <c r="W74" i="2"/>
  <c r="S74" i="2"/>
  <c r="K74" i="2"/>
  <c r="G74" i="2"/>
  <c r="AW73" i="2"/>
  <c r="AS73" i="2"/>
  <c r="AO73" i="2"/>
  <c r="AK73" i="2"/>
  <c r="AG73" i="2"/>
  <c r="W73" i="2"/>
  <c r="S73" i="2"/>
  <c r="K73" i="2"/>
  <c r="G73" i="2"/>
  <c r="AW72" i="2"/>
  <c r="AS72" i="2"/>
  <c r="AO72" i="2"/>
  <c r="AK72" i="2"/>
  <c r="AG72" i="2"/>
  <c r="S72" i="2"/>
  <c r="W72" i="2"/>
  <c r="K72" i="2"/>
  <c r="G72" i="2"/>
  <c r="AW71" i="2"/>
  <c r="AS71" i="2"/>
  <c r="AO71" i="2"/>
  <c r="AK71" i="2"/>
  <c r="AG71" i="2"/>
  <c r="W71" i="2"/>
  <c r="S71" i="2"/>
  <c r="K71" i="2"/>
  <c r="G71" i="2"/>
  <c r="V85" i="1" l="1"/>
  <c r="W85" i="1" s="1"/>
  <c r="H85" i="1"/>
  <c r="I85" i="1" s="1"/>
  <c r="V84" i="1"/>
  <c r="W84" i="1" s="1"/>
  <c r="J84" i="1"/>
  <c r="H84" i="1"/>
  <c r="I84" i="1" s="1"/>
  <c r="V83" i="1"/>
  <c r="W83" i="1" s="1"/>
  <c r="H83" i="1"/>
  <c r="I83" i="1" s="1"/>
  <c r="V82" i="1"/>
  <c r="W82" i="1" s="1"/>
  <c r="H82" i="1"/>
  <c r="I82" i="1" s="1"/>
  <c r="V81" i="1"/>
  <c r="W81" i="1" s="1"/>
  <c r="H81" i="1"/>
  <c r="I81" i="1" s="1"/>
  <c r="J81" i="1" s="1"/>
  <c r="V80" i="1"/>
  <c r="W80" i="1" s="1"/>
  <c r="H80" i="1"/>
  <c r="I80" i="1" s="1"/>
  <c r="V79" i="1"/>
  <c r="W79" i="1" s="1"/>
  <c r="X79" i="1" s="1"/>
  <c r="H79" i="1"/>
  <c r="I79" i="1" s="1"/>
  <c r="G86" i="1"/>
  <c r="F86" i="1"/>
  <c r="E86" i="1"/>
  <c r="D86" i="1"/>
  <c r="U86" i="1"/>
  <c r="T86" i="1"/>
  <c r="S86" i="1"/>
  <c r="R86" i="1"/>
  <c r="V78" i="1"/>
  <c r="W78" i="1" s="1"/>
  <c r="H78" i="1"/>
  <c r="I78" i="1" s="1"/>
  <c r="J78" i="1" s="1"/>
  <c r="V77" i="1"/>
  <c r="W77" i="1" s="1"/>
  <c r="H77" i="1"/>
  <c r="I77" i="1" s="1"/>
  <c r="V76" i="1"/>
  <c r="W76" i="1" s="1"/>
  <c r="J76" i="1"/>
  <c r="H76" i="1"/>
  <c r="I76" i="1" s="1"/>
  <c r="V75" i="1"/>
  <c r="W75" i="1" s="1"/>
  <c r="H75" i="1"/>
  <c r="I75" i="1" s="1"/>
  <c r="X74" i="1"/>
  <c r="V74" i="1"/>
  <c r="W74" i="1" s="1"/>
  <c r="H74" i="1"/>
  <c r="I74" i="1" s="1"/>
  <c r="X76" i="1" l="1"/>
  <c r="X82" i="1"/>
  <c r="J77" i="1"/>
  <c r="J80" i="1"/>
  <c r="X81" i="1"/>
  <c r="J83" i="1"/>
  <c r="X75" i="1"/>
  <c r="J79" i="1"/>
  <c r="X80" i="1"/>
  <c r="X83" i="1"/>
  <c r="J85" i="1"/>
  <c r="X77" i="1"/>
  <c r="J75" i="1"/>
  <c r="J82" i="1"/>
  <c r="X85" i="1"/>
  <c r="J74" i="1"/>
  <c r="X78" i="1"/>
  <c r="X84" i="1"/>
  <c r="Y8" i="6" l="1"/>
  <c r="Y9" i="6"/>
  <c r="Y10" i="6"/>
  <c r="Y11" i="6"/>
  <c r="Y12" i="6"/>
  <c r="Y7" i="6"/>
  <c r="Y13" i="6" s="1"/>
  <c r="X8" i="6"/>
  <c r="X9" i="6"/>
  <c r="X10" i="6"/>
  <c r="X11" i="6"/>
  <c r="X13" i="6" s="1"/>
  <c r="X12" i="6"/>
  <c r="X7" i="6"/>
  <c r="M8" i="6"/>
  <c r="M9" i="6"/>
  <c r="M10" i="6"/>
  <c r="M11" i="6"/>
  <c r="M12" i="6"/>
  <c r="M7" i="6"/>
  <c r="M13" i="6" s="1"/>
  <c r="L8" i="6"/>
  <c r="L9" i="6"/>
  <c r="L10" i="6"/>
  <c r="L11" i="6"/>
  <c r="L13" i="6" s="1"/>
  <c r="L12" i="6"/>
  <c r="L7" i="6"/>
  <c r="K9" i="6"/>
  <c r="K10" i="6"/>
  <c r="K13" i="6" s="1"/>
  <c r="K7" i="6"/>
  <c r="W8" i="6"/>
  <c r="W11" i="6"/>
  <c r="W12" i="6"/>
  <c r="V8" i="6"/>
  <c r="V9" i="6"/>
  <c r="W9" i="6" s="1"/>
  <c r="V10" i="6"/>
  <c r="W10" i="6" s="1"/>
  <c r="V11" i="6"/>
  <c r="V12" i="6"/>
  <c r="V7" i="6"/>
  <c r="V13" i="6" s="1"/>
  <c r="J8" i="6"/>
  <c r="K8" i="6" s="1"/>
  <c r="J9" i="6"/>
  <c r="J10" i="6"/>
  <c r="J11" i="6"/>
  <c r="K11" i="6" s="1"/>
  <c r="J12" i="6"/>
  <c r="K12" i="6" s="1"/>
  <c r="J7" i="6"/>
  <c r="J13" i="6" s="1"/>
  <c r="W7" i="6" l="1"/>
  <c r="W13" i="6" s="1"/>
  <c r="AO58" i="2"/>
  <c r="AO59" i="2"/>
  <c r="AO60" i="2"/>
  <c r="AO61" i="2"/>
  <c r="AO62" i="2"/>
  <c r="AO63" i="2"/>
  <c r="AO64" i="2"/>
  <c r="AO65" i="2"/>
  <c r="AO66" i="2"/>
  <c r="AO67" i="2"/>
  <c r="AO68" i="2"/>
  <c r="AO69" i="2"/>
  <c r="E27" i="6"/>
  <c r="AW70" i="2" l="1"/>
  <c r="AS70" i="2"/>
  <c r="AO70" i="2"/>
  <c r="AK70" i="2"/>
  <c r="AG70" i="2"/>
  <c r="AW69" i="2"/>
  <c r="AS69" i="2"/>
  <c r="AK69" i="2"/>
  <c r="AG69" i="2"/>
  <c r="AW68" i="2"/>
  <c r="AS68" i="2"/>
  <c r="AK68" i="2"/>
  <c r="AG68" i="2"/>
  <c r="AW67" i="2"/>
  <c r="AS67" i="2"/>
  <c r="AK67" i="2"/>
  <c r="AG67" i="2"/>
  <c r="AW66" i="2"/>
  <c r="AS66" i="2"/>
  <c r="AK66" i="2"/>
  <c r="AG66" i="2"/>
  <c r="AW65" i="2"/>
  <c r="AS65" i="2"/>
  <c r="AK65" i="2"/>
  <c r="AG65" i="2"/>
  <c r="AW64" i="2"/>
  <c r="AS64" i="2"/>
  <c r="AK64" i="2"/>
  <c r="AG64" i="2"/>
  <c r="AW63" i="2"/>
  <c r="AS63" i="2"/>
  <c r="AK63" i="2"/>
  <c r="AG63" i="2"/>
  <c r="AW62" i="2"/>
  <c r="AS62" i="2"/>
  <c r="AK62" i="2"/>
  <c r="AG62" i="2"/>
  <c r="AW61" i="2"/>
  <c r="AS61" i="2"/>
  <c r="AK61" i="2"/>
  <c r="AG61" i="2"/>
  <c r="AW60" i="2"/>
  <c r="AS60" i="2"/>
  <c r="AK60" i="2"/>
  <c r="AG60" i="2"/>
  <c r="AW59" i="2"/>
  <c r="AS59" i="2"/>
  <c r="AK59" i="2"/>
  <c r="AG59" i="2"/>
  <c r="AW58" i="2"/>
  <c r="AS58" i="2"/>
  <c r="AK58" i="2"/>
  <c r="AG58" i="2"/>
  <c r="W70" i="2"/>
  <c r="S70" i="2"/>
  <c r="K70" i="2"/>
  <c r="G70" i="2"/>
  <c r="W69" i="2"/>
  <c r="S69" i="2"/>
  <c r="K69" i="2"/>
  <c r="G69" i="2"/>
  <c r="W68" i="2"/>
  <c r="S68" i="2"/>
  <c r="K68" i="2"/>
  <c r="G68" i="2"/>
  <c r="W67" i="2"/>
  <c r="S67" i="2"/>
  <c r="K67" i="2"/>
  <c r="G67" i="2"/>
  <c r="W66" i="2"/>
  <c r="S66" i="2"/>
  <c r="K66" i="2"/>
  <c r="G66" i="2"/>
  <c r="W65" i="2"/>
  <c r="S65" i="2"/>
  <c r="K65" i="2"/>
  <c r="G65" i="2"/>
  <c r="W64" i="2"/>
  <c r="S64" i="2"/>
  <c r="K64" i="2"/>
  <c r="G64" i="2"/>
  <c r="W63" i="2"/>
  <c r="S63" i="2"/>
  <c r="K63" i="2"/>
  <c r="G63" i="2"/>
  <c r="W62" i="2"/>
  <c r="S62" i="2"/>
  <c r="K62" i="2"/>
  <c r="G62" i="2"/>
  <c r="W61" i="2"/>
  <c r="S61" i="2"/>
  <c r="K61" i="2"/>
  <c r="G61" i="2"/>
  <c r="W60" i="2"/>
  <c r="S60" i="2"/>
  <c r="K60" i="2"/>
  <c r="G60" i="2"/>
  <c r="W59" i="2"/>
  <c r="S59" i="2"/>
  <c r="K59" i="2"/>
  <c r="G59" i="2"/>
  <c r="W58" i="2"/>
  <c r="S58" i="2"/>
  <c r="K58" i="2"/>
  <c r="G58" i="2"/>
  <c r="V73" i="1" l="1"/>
  <c r="W73" i="1" s="1"/>
  <c r="H73" i="1"/>
  <c r="I73" i="1" s="1"/>
  <c r="V72" i="1"/>
  <c r="W72" i="1" s="1"/>
  <c r="H72" i="1"/>
  <c r="I72" i="1" s="1"/>
  <c r="V71" i="1"/>
  <c r="W71" i="1" s="1"/>
  <c r="H71" i="1"/>
  <c r="I71" i="1" s="1"/>
  <c r="V70" i="1"/>
  <c r="W70" i="1" s="1"/>
  <c r="H70" i="1"/>
  <c r="I70" i="1" s="1"/>
  <c r="V69" i="1"/>
  <c r="W69" i="1" s="1"/>
  <c r="H69" i="1"/>
  <c r="I69" i="1" s="1"/>
  <c r="V68" i="1"/>
  <c r="W68" i="1" s="1"/>
  <c r="H68" i="1"/>
  <c r="I68" i="1" s="1"/>
  <c r="V67" i="1"/>
  <c r="W67" i="1" s="1"/>
  <c r="H67" i="1"/>
  <c r="I67" i="1" s="1"/>
  <c r="V66" i="1"/>
  <c r="W66" i="1" s="1"/>
  <c r="H66" i="1"/>
  <c r="I66" i="1" s="1"/>
  <c r="V65" i="1"/>
  <c r="W65" i="1" s="1"/>
  <c r="H65" i="1"/>
  <c r="I65" i="1" s="1"/>
  <c r="V64" i="1"/>
  <c r="W64" i="1" s="1"/>
  <c r="H64" i="1"/>
  <c r="I64" i="1" s="1"/>
  <c r="V63" i="1"/>
  <c r="W63" i="1" s="1"/>
  <c r="H63" i="1"/>
  <c r="I63" i="1" s="1"/>
  <c r="V62" i="1"/>
  <c r="W62" i="1" s="1"/>
  <c r="H62" i="1"/>
  <c r="I62" i="1" s="1"/>
  <c r="V61" i="1"/>
  <c r="W61" i="1" s="1"/>
  <c r="H61" i="1"/>
  <c r="I61" i="1" s="1"/>
  <c r="J72" i="1" l="1"/>
  <c r="X70" i="1"/>
  <c r="X72" i="1"/>
  <c r="J70" i="1"/>
  <c r="J63" i="1"/>
  <c r="J67" i="1"/>
  <c r="J65" i="1"/>
  <c r="X63" i="1"/>
  <c r="X65" i="1"/>
  <c r="X67" i="1"/>
  <c r="X69" i="1"/>
  <c r="X61" i="1"/>
  <c r="J62" i="1"/>
  <c r="X62" i="1"/>
  <c r="X64" i="1"/>
  <c r="X66" i="1"/>
  <c r="X68" i="1"/>
  <c r="J69" i="1"/>
  <c r="X71" i="1"/>
  <c r="X73" i="1"/>
  <c r="J61" i="1"/>
  <c r="J64" i="1"/>
  <c r="J66" i="1"/>
  <c r="J68" i="1"/>
  <c r="J71" i="1"/>
  <c r="J73" i="1"/>
  <c r="P38" i="6"/>
  <c r="D39" i="6"/>
  <c r="C14" i="6" l="1"/>
  <c r="C3" i="1" l="1"/>
  <c r="Y80" i="1" l="1"/>
  <c r="AA80" i="1" s="1"/>
  <c r="Y78" i="1"/>
  <c r="AA78" i="1" s="1"/>
  <c r="Y84" i="1"/>
  <c r="AA84" i="1" s="1"/>
  <c r="Y76" i="1"/>
  <c r="AA76" i="1" s="1"/>
  <c r="Y74" i="1"/>
  <c r="AA74" i="1" s="1"/>
  <c r="Y85" i="1"/>
  <c r="AA85" i="1" s="1"/>
  <c r="Y81" i="1"/>
  <c r="AA81" i="1" s="1"/>
  <c r="Y77" i="1"/>
  <c r="AA77" i="1" s="1"/>
  <c r="Y75" i="1"/>
  <c r="AA75" i="1" s="1"/>
  <c r="Y79" i="1"/>
  <c r="AA79" i="1" s="1"/>
  <c r="Y83" i="1"/>
  <c r="AA83" i="1" s="1"/>
  <c r="Y82" i="1"/>
  <c r="AA82" i="1" s="1"/>
  <c r="Y61" i="1"/>
  <c r="AA61" i="1" s="1"/>
  <c r="Y10" i="1"/>
  <c r="Y73" i="1"/>
  <c r="AA73" i="1" s="1"/>
  <c r="Y71" i="1"/>
  <c r="AA71" i="1" s="1"/>
  <c r="Y69" i="1"/>
  <c r="AA69" i="1" s="1"/>
  <c r="Y66" i="1"/>
  <c r="AA66" i="1" s="1"/>
  <c r="Y64" i="1"/>
  <c r="AA64" i="1" s="1"/>
  <c r="Y62" i="1"/>
  <c r="AA62" i="1" s="1"/>
  <c r="Y63" i="1"/>
  <c r="AA63" i="1" s="1"/>
  <c r="Y72" i="1"/>
  <c r="AA72" i="1" s="1"/>
  <c r="Y70" i="1"/>
  <c r="AA70" i="1" s="1"/>
  <c r="Y67" i="1"/>
  <c r="AA67" i="1" s="1"/>
  <c r="Y65" i="1"/>
  <c r="AA65" i="1" s="1"/>
  <c r="Y68" i="1"/>
  <c r="AA68" i="1" s="1"/>
  <c r="Y60" i="1"/>
  <c r="V60" i="1"/>
  <c r="W60" i="1" s="1"/>
  <c r="AA60" i="1" s="1"/>
  <c r="H60" i="1"/>
  <c r="I60" i="1" s="1"/>
  <c r="Y59" i="1"/>
  <c r="V59" i="1"/>
  <c r="W59" i="1" s="1"/>
  <c r="H59" i="1"/>
  <c r="I59" i="1" s="1"/>
  <c r="Y58" i="1"/>
  <c r="V58" i="1"/>
  <c r="W58" i="1" s="1"/>
  <c r="AA58" i="1" s="1"/>
  <c r="H58" i="1"/>
  <c r="I58" i="1" s="1"/>
  <c r="Y57" i="1"/>
  <c r="V57" i="1"/>
  <c r="W57" i="1" s="1"/>
  <c r="H57" i="1"/>
  <c r="I57" i="1" s="1"/>
  <c r="Y56" i="1"/>
  <c r="V56" i="1"/>
  <c r="W56" i="1" s="1"/>
  <c r="AA56" i="1" s="1"/>
  <c r="H56" i="1"/>
  <c r="I56" i="1" s="1"/>
  <c r="Y55" i="1"/>
  <c r="V55" i="1"/>
  <c r="W55" i="1" s="1"/>
  <c r="H55" i="1"/>
  <c r="I55" i="1" s="1"/>
  <c r="Y54" i="1"/>
  <c r="V54" i="1"/>
  <c r="W54" i="1" s="1"/>
  <c r="AA54" i="1" s="1"/>
  <c r="H54" i="1"/>
  <c r="I54" i="1" s="1"/>
  <c r="V53" i="1"/>
  <c r="W53" i="1" s="1"/>
  <c r="H53" i="1"/>
  <c r="I53" i="1" s="1"/>
  <c r="V52" i="1"/>
  <c r="W52" i="1" s="1"/>
  <c r="H52" i="1"/>
  <c r="I52" i="1" s="1"/>
  <c r="V51" i="1"/>
  <c r="W51" i="1" s="1"/>
  <c r="H51" i="1"/>
  <c r="I51" i="1" s="1"/>
  <c r="V50" i="1"/>
  <c r="W50" i="1" s="1"/>
  <c r="H50" i="1"/>
  <c r="V49" i="1"/>
  <c r="W49" i="1" s="1"/>
  <c r="H49" i="1"/>
  <c r="I49" i="1" s="1"/>
  <c r="V48" i="1"/>
  <c r="W48" i="1" s="1"/>
  <c r="H48" i="1"/>
  <c r="I48" i="1" s="1"/>
  <c r="V47" i="1"/>
  <c r="W47" i="1" s="1"/>
  <c r="H47" i="1"/>
  <c r="V46" i="1"/>
  <c r="W46" i="1" s="1"/>
  <c r="H46" i="1"/>
  <c r="V45" i="1"/>
  <c r="W45" i="1" s="1"/>
  <c r="H45" i="1"/>
  <c r="I45" i="1" s="1"/>
  <c r="V44" i="1"/>
  <c r="W44" i="1" s="1"/>
  <c r="H44" i="1"/>
  <c r="I44" i="1" s="1"/>
  <c r="V43" i="1"/>
  <c r="W43" i="1" s="1"/>
  <c r="H43" i="1"/>
  <c r="I43" i="1" s="1"/>
  <c r="V42" i="1"/>
  <c r="W42" i="1" s="1"/>
  <c r="H42" i="1"/>
  <c r="I42" i="1" s="1"/>
  <c r="V41" i="1"/>
  <c r="W41" i="1" s="1"/>
  <c r="H41" i="1"/>
  <c r="I41" i="1" s="1"/>
  <c r="V40" i="1"/>
  <c r="W40" i="1" s="1"/>
  <c r="H40" i="1"/>
  <c r="V39" i="1"/>
  <c r="W39" i="1" s="1"/>
  <c r="H39" i="1"/>
  <c r="I39" i="1" s="1"/>
  <c r="V38" i="1"/>
  <c r="W38" i="1" s="1"/>
  <c r="H38" i="1"/>
  <c r="V37" i="1"/>
  <c r="W37" i="1" s="1"/>
  <c r="H37" i="1"/>
  <c r="I37" i="1" s="1"/>
  <c r="V36" i="1"/>
  <c r="W36" i="1" s="1"/>
  <c r="H36" i="1"/>
  <c r="I36" i="1" s="1"/>
  <c r="AA55" i="1" l="1"/>
  <c r="AA59" i="1"/>
  <c r="AA57" i="1"/>
  <c r="Z83" i="1"/>
  <c r="Z81" i="1"/>
  <c r="Z84" i="1"/>
  <c r="Z79" i="1"/>
  <c r="Z85" i="1"/>
  <c r="Z78" i="1"/>
  <c r="Z75" i="1"/>
  <c r="Z74" i="1"/>
  <c r="Z80" i="1"/>
  <c r="Z82" i="1"/>
  <c r="Z77" i="1"/>
  <c r="Z76" i="1"/>
  <c r="Z57" i="1"/>
  <c r="X39" i="1"/>
  <c r="X41" i="1"/>
  <c r="X43" i="1"/>
  <c r="X45" i="1"/>
  <c r="X47" i="1"/>
  <c r="X49" i="1"/>
  <c r="X51" i="1"/>
  <c r="X53" i="1"/>
  <c r="J55" i="1"/>
  <c r="X56" i="1"/>
  <c r="J59" i="1"/>
  <c r="X60" i="1"/>
  <c r="Z67" i="1"/>
  <c r="Z62" i="1"/>
  <c r="Z71" i="1"/>
  <c r="X37" i="1"/>
  <c r="J36" i="1"/>
  <c r="J42" i="1"/>
  <c r="J44" i="1"/>
  <c r="J48" i="1"/>
  <c r="J52" i="1"/>
  <c r="J54" i="1"/>
  <c r="X55" i="1"/>
  <c r="Z56" i="1"/>
  <c r="J58" i="1"/>
  <c r="X59" i="1"/>
  <c r="Z60" i="1"/>
  <c r="Z70" i="1"/>
  <c r="Z64" i="1"/>
  <c r="Z73" i="1"/>
  <c r="X36" i="1"/>
  <c r="X38" i="1"/>
  <c r="X40" i="1"/>
  <c r="X42" i="1"/>
  <c r="X44" i="1"/>
  <c r="X46" i="1"/>
  <c r="X48" i="1"/>
  <c r="X50" i="1"/>
  <c r="X52" i="1"/>
  <c r="X54" i="1"/>
  <c r="Z55" i="1"/>
  <c r="J57" i="1"/>
  <c r="X58" i="1"/>
  <c r="Z59" i="1"/>
  <c r="Z68" i="1"/>
  <c r="Z72" i="1"/>
  <c r="Z66" i="1"/>
  <c r="J37" i="1"/>
  <c r="J39" i="1"/>
  <c r="J41" i="1"/>
  <c r="J43" i="1"/>
  <c r="J45" i="1"/>
  <c r="J49" i="1"/>
  <c r="J51" i="1"/>
  <c r="J53" i="1"/>
  <c r="Z54" i="1"/>
  <c r="J56" i="1"/>
  <c r="X57" i="1"/>
  <c r="Z58" i="1"/>
  <c r="J60" i="1"/>
  <c r="Z65" i="1"/>
  <c r="Z63" i="1"/>
  <c r="Z69" i="1"/>
  <c r="Z61" i="1"/>
  <c r="I38" i="1"/>
  <c r="I50" i="1"/>
  <c r="I46" i="1"/>
  <c r="I40" i="1"/>
  <c r="I47" i="1"/>
  <c r="AW57" i="2"/>
  <c r="AS57" i="2"/>
  <c r="AO57" i="2"/>
  <c r="AK57" i="2"/>
  <c r="AG57" i="2"/>
  <c r="W57" i="2"/>
  <c r="S57" i="2"/>
  <c r="K57" i="2"/>
  <c r="G57" i="2"/>
  <c r="AW56" i="2"/>
  <c r="AS56" i="2"/>
  <c r="AO56" i="2"/>
  <c r="AK56" i="2"/>
  <c r="AG56" i="2"/>
  <c r="W56" i="2"/>
  <c r="S56" i="2"/>
  <c r="K56" i="2"/>
  <c r="G56" i="2"/>
  <c r="AW55" i="2"/>
  <c r="AS55" i="2"/>
  <c r="AO55" i="2"/>
  <c r="AK55" i="2"/>
  <c r="AG55" i="2"/>
  <c r="W55" i="2"/>
  <c r="S55" i="2"/>
  <c r="K55" i="2"/>
  <c r="G55" i="2"/>
  <c r="AW54" i="2"/>
  <c r="AS54" i="2"/>
  <c r="AO54" i="2"/>
  <c r="AK54" i="2"/>
  <c r="AG54" i="2"/>
  <c r="W54" i="2"/>
  <c r="S54" i="2"/>
  <c r="K54" i="2"/>
  <c r="G54" i="2"/>
  <c r="AW53" i="2"/>
  <c r="AS53" i="2"/>
  <c r="AO53" i="2"/>
  <c r="AK53" i="2"/>
  <c r="AG53" i="2"/>
  <c r="W53" i="2"/>
  <c r="S53" i="2"/>
  <c r="K53" i="2"/>
  <c r="G53" i="2"/>
  <c r="AW52" i="2"/>
  <c r="AS52" i="2"/>
  <c r="AO52" i="2"/>
  <c r="AK52" i="2"/>
  <c r="AG52" i="2"/>
  <c r="W52" i="2"/>
  <c r="S52" i="2"/>
  <c r="K52" i="2"/>
  <c r="G52" i="2"/>
  <c r="AW51" i="2"/>
  <c r="AS51" i="2"/>
  <c r="AO51" i="2"/>
  <c r="AK51" i="2"/>
  <c r="AG51" i="2"/>
  <c r="W51" i="2"/>
  <c r="S51" i="2"/>
  <c r="K51" i="2"/>
  <c r="G51" i="2"/>
  <c r="AW50" i="2"/>
  <c r="AS50" i="2"/>
  <c r="AO50" i="2"/>
  <c r="AK50" i="2"/>
  <c r="AG50" i="2"/>
  <c r="W50" i="2"/>
  <c r="S50" i="2"/>
  <c r="K50" i="2"/>
  <c r="G50" i="2"/>
  <c r="AW49" i="2"/>
  <c r="AS49" i="2"/>
  <c r="AO49" i="2"/>
  <c r="AK49" i="2"/>
  <c r="AG49" i="2"/>
  <c r="W49" i="2"/>
  <c r="S49" i="2"/>
  <c r="K49" i="2"/>
  <c r="G49" i="2"/>
  <c r="AW48" i="2"/>
  <c r="AS48" i="2"/>
  <c r="AO48" i="2"/>
  <c r="AK48" i="2"/>
  <c r="AG48" i="2"/>
  <c r="W48" i="2"/>
  <c r="S48" i="2"/>
  <c r="K48" i="2"/>
  <c r="G48" i="2"/>
  <c r="AW47" i="2"/>
  <c r="AS47" i="2"/>
  <c r="AO47" i="2"/>
  <c r="AK47" i="2"/>
  <c r="AG47" i="2"/>
  <c r="W47" i="2"/>
  <c r="S47" i="2"/>
  <c r="K47" i="2"/>
  <c r="G47" i="2"/>
  <c r="AW46" i="2"/>
  <c r="AS46" i="2"/>
  <c r="AO46" i="2"/>
  <c r="AK46" i="2"/>
  <c r="AG46" i="2"/>
  <c r="W46" i="2"/>
  <c r="S46" i="2"/>
  <c r="K46" i="2"/>
  <c r="G46" i="2"/>
  <c r="AW45" i="2"/>
  <c r="AS45" i="2"/>
  <c r="AO45" i="2"/>
  <c r="AK45" i="2"/>
  <c r="AG45" i="2"/>
  <c r="W45" i="2"/>
  <c r="S45" i="2"/>
  <c r="K45" i="2"/>
  <c r="G45" i="2"/>
  <c r="AW44" i="2"/>
  <c r="AS44" i="2"/>
  <c r="AO44" i="2"/>
  <c r="AK44" i="2"/>
  <c r="AG44" i="2"/>
  <c r="W44" i="2"/>
  <c r="S44" i="2"/>
  <c r="K44" i="2"/>
  <c r="G44" i="2"/>
  <c r="AW43" i="2"/>
  <c r="AS43" i="2"/>
  <c r="AO43" i="2"/>
  <c r="AK43" i="2"/>
  <c r="AG43" i="2"/>
  <c r="W43" i="2"/>
  <c r="S43" i="2"/>
  <c r="K43" i="2"/>
  <c r="G43" i="2"/>
  <c r="AW42" i="2"/>
  <c r="AS42" i="2"/>
  <c r="AO42" i="2"/>
  <c r="AK42" i="2"/>
  <c r="AG42" i="2"/>
  <c r="W42" i="2"/>
  <c r="S42" i="2"/>
  <c r="K42" i="2"/>
  <c r="G42" i="2"/>
  <c r="AW41" i="2"/>
  <c r="AS41" i="2"/>
  <c r="AO41" i="2"/>
  <c r="AK41" i="2"/>
  <c r="AG41" i="2"/>
  <c r="W41" i="2"/>
  <c r="S41" i="2"/>
  <c r="K41" i="2"/>
  <c r="G41" i="2"/>
  <c r="AW40" i="2"/>
  <c r="AS40" i="2"/>
  <c r="AO40" i="2"/>
  <c r="AK40" i="2"/>
  <c r="AG40" i="2"/>
  <c r="W40" i="2"/>
  <c r="S40" i="2"/>
  <c r="K40" i="2"/>
  <c r="G40" i="2"/>
  <c r="AW39" i="2"/>
  <c r="AS39" i="2"/>
  <c r="AO39" i="2"/>
  <c r="AK39" i="2"/>
  <c r="AG39" i="2"/>
  <c r="W39" i="2"/>
  <c r="S39" i="2"/>
  <c r="K39" i="2"/>
  <c r="G39" i="2"/>
  <c r="AW38" i="2"/>
  <c r="AS38" i="2"/>
  <c r="AO38" i="2"/>
  <c r="AK38" i="2"/>
  <c r="AG38" i="2"/>
  <c r="W38" i="2"/>
  <c r="S38" i="2"/>
  <c r="K38" i="2"/>
  <c r="G38" i="2"/>
  <c r="AW37" i="2"/>
  <c r="AS37" i="2"/>
  <c r="AO37" i="2"/>
  <c r="AK37" i="2"/>
  <c r="AG37" i="2"/>
  <c r="W37" i="2"/>
  <c r="S37" i="2"/>
  <c r="K37" i="2"/>
  <c r="G37" i="2"/>
  <c r="AW36" i="2"/>
  <c r="AS36" i="2"/>
  <c r="AO36" i="2"/>
  <c r="AK36" i="2"/>
  <c r="AG36" i="2"/>
  <c r="W36" i="2"/>
  <c r="S36" i="2"/>
  <c r="K36" i="2"/>
  <c r="G36" i="2"/>
  <c r="AW35" i="2"/>
  <c r="AS35" i="2"/>
  <c r="AO35" i="2"/>
  <c r="AK35" i="2"/>
  <c r="AG35" i="2"/>
  <c r="W35" i="2"/>
  <c r="S35" i="2"/>
  <c r="K35" i="2"/>
  <c r="G35" i="2"/>
  <c r="AW34" i="2"/>
  <c r="AS34" i="2"/>
  <c r="AO34" i="2"/>
  <c r="AK34" i="2"/>
  <c r="AG34" i="2"/>
  <c r="W34" i="2"/>
  <c r="S34" i="2"/>
  <c r="K34" i="2"/>
  <c r="G34" i="2"/>
  <c r="AW33" i="2"/>
  <c r="AS33" i="2"/>
  <c r="AO33" i="2"/>
  <c r="AK33" i="2"/>
  <c r="AG33" i="2"/>
  <c r="W33" i="2"/>
  <c r="S33" i="2"/>
  <c r="K33" i="2"/>
  <c r="G33" i="2"/>
  <c r="J46" i="1" l="1"/>
  <c r="J50" i="1"/>
  <c r="J40" i="1"/>
  <c r="J47" i="1"/>
  <c r="J38" i="1"/>
  <c r="I53" i="6"/>
  <c r="L48" i="6" l="1"/>
  <c r="L47" i="6"/>
  <c r="L46" i="6"/>
  <c r="L45" i="6"/>
  <c r="G45" i="6"/>
  <c r="G46" i="6"/>
  <c r="G47" i="6"/>
  <c r="G48" i="6"/>
  <c r="E40" i="6"/>
  <c r="T27" i="6"/>
  <c r="S27" i="6"/>
  <c r="R27" i="6"/>
  <c r="Q27" i="6"/>
  <c r="P27" i="6"/>
  <c r="O27" i="6"/>
  <c r="H27" i="6"/>
  <c r="G27" i="6"/>
  <c r="F27" i="6"/>
  <c r="D27" i="6"/>
  <c r="C27" i="6"/>
  <c r="T14" i="6"/>
  <c r="S14" i="6"/>
  <c r="R14" i="6"/>
  <c r="Q14" i="6"/>
  <c r="P14" i="6"/>
  <c r="O14" i="6"/>
  <c r="C15" i="6" s="1"/>
  <c r="H14" i="6"/>
  <c r="G14" i="6"/>
  <c r="F14" i="6"/>
  <c r="E14" i="6"/>
  <c r="D14" i="6"/>
  <c r="L14" i="5"/>
  <c r="M14" i="5"/>
  <c r="N14" i="5"/>
  <c r="O14" i="5"/>
  <c r="P14" i="5"/>
  <c r="K14" i="5"/>
  <c r="C14" i="5"/>
  <c r="D14" i="5"/>
  <c r="E14" i="5"/>
  <c r="F14" i="5"/>
  <c r="G14" i="5"/>
  <c r="B14" i="5"/>
  <c r="L14" i="4"/>
  <c r="M14" i="4"/>
  <c r="N14" i="4"/>
  <c r="O14" i="4"/>
  <c r="P14" i="4"/>
  <c r="K14" i="4"/>
  <c r="F14" i="4"/>
  <c r="G14" i="4"/>
  <c r="C14" i="4"/>
  <c r="D14" i="4"/>
  <c r="E14" i="4"/>
  <c r="B14" i="4"/>
  <c r="R28" i="6" l="1"/>
  <c r="D15" i="6"/>
  <c r="D16" i="6"/>
  <c r="D28" i="6"/>
  <c r="E29" i="6"/>
  <c r="E15" i="6"/>
  <c r="F28" i="6"/>
  <c r="P15" i="6"/>
  <c r="E28" i="6"/>
  <c r="Q15" i="6"/>
  <c r="C40" i="6"/>
  <c r="D40" i="6"/>
  <c r="V27" i="1" l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H27" i="1"/>
  <c r="H28" i="1"/>
  <c r="H29" i="1"/>
  <c r="H30" i="1"/>
  <c r="H31" i="1"/>
  <c r="H32" i="1"/>
  <c r="H33" i="1"/>
  <c r="H34" i="1"/>
  <c r="H35" i="1"/>
  <c r="AW24" i="2"/>
  <c r="AW25" i="2"/>
  <c r="AW26" i="2"/>
  <c r="AW27" i="2"/>
  <c r="AW28" i="2"/>
  <c r="AW29" i="2"/>
  <c r="AW30" i="2"/>
  <c r="AW31" i="2"/>
  <c r="AW32" i="2"/>
  <c r="AS24" i="2"/>
  <c r="AS25" i="2"/>
  <c r="AS26" i="2"/>
  <c r="AS27" i="2"/>
  <c r="AS28" i="2"/>
  <c r="AS29" i="2"/>
  <c r="AS30" i="2"/>
  <c r="AS31" i="2"/>
  <c r="AS32" i="2"/>
  <c r="AO24" i="2"/>
  <c r="AO25" i="2"/>
  <c r="AO26" i="2"/>
  <c r="AO27" i="2"/>
  <c r="AO28" i="2"/>
  <c r="AO29" i="2"/>
  <c r="AO30" i="2"/>
  <c r="AO31" i="2"/>
  <c r="AO32" i="2"/>
  <c r="AK24" i="2"/>
  <c r="AK25" i="2"/>
  <c r="AK26" i="2"/>
  <c r="AK27" i="2"/>
  <c r="AK28" i="2"/>
  <c r="AK29" i="2"/>
  <c r="AK30" i="2"/>
  <c r="AK31" i="2"/>
  <c r="AK32" i="2"/>
  <c r="AG24" i="2"/>
  <c r="AG25" i="2"/>
  <c r="AG26" i="2"/>
  <c r="AG27" i="2"/>
  <c r="AG28" i="2"/>
  <c r="AG29" i="2"/>
  <c r="AG30" i="2"/>
  <c r="AG31" i="2"/>
  <c r="AG32" i="2"/>
  <c r="W24" i="2"/>
  <c r="W25" i="2"/>
  <c r="W26" i="2"/>
  <c r="W27" i="2"/>
  <c r="W28" i="2"/>
  <c r="W29" i="2"/>
  <c r="W30" i="2"/>
  <c r="W31" i="2"/>
  <c r="W32" i="2"/>
  <c r="S24" i="2"/>
  <c r="S25" i="2"/>
  <c r="S26" i="2"/>
  <c r="S27" i="2"/>
  <c r="S28" i="2"/>
  <c r="S29" i="2"/>
  <c r="S30" i="2"/>
  <c r="S31" i="2"/>
  <c r="S32" i="2"/>
  <c r="K24" i="2"/>
  <c r="K25" i="2"/>
  <c r="K26" i="2"/>
  <c r="K27" i="2"/>
  <c r="K28" i="2"/>
  <c r="K29" i="2"/>
  <c r="K30" i="2"/>
  <c r="K31" i="2"/>
  <c r="K32" i="2"/>
  <c r="G24" i="2"/>
  <c r="G25" i="2"/>
  <c r="G26" i="2"/>
  <c r="G27" i="2"/>
  <c r="G28" i="2"/>
  <c r="G29" i="2"/>
  <c r="G30" i="2"/>
  <c r="G31" i="2"/>
  <c r="G32" i="2"/>
  <c r="X30" i="1" l="1"/>
  <c r="X33" i="1"/>
  <c r="X29" i="1"/>
  <c r="X32" i="1"/>
  <c r="X28" i="1"/>
  <c r="X34" i="1"/>
  <c r="X35" i="1"/>
  <c r="X31" i="1"/>
  <c r="X27" i="1"/>
  <c r="I33" i="1"/>
  <c r="I32" i="1"/>
  <c r="I35" i="1"/>
  <c r="I31" i="1"/>
  <c r="I27" i="1"/>
  <c r="I29" i="1"/>
  <c r="I28" i="1"/>
  <c r="I34" i="1"/>
  <c r="I30" i="1"/>
  <c r="AW23" i="2"/>
  <c r="AS23" i="2"/>
  <c r="AO23" i="2"/>
  <c r="AK23" i="2"/>
  <c r="AG23" i="2"/>
  <c r="W23" i="2"/>
  <c r="S23" i="2"/>
  <c r="K23" i="2"/>
  <c r="G23" i="2"/>
  <c r="V26" i="1"/>
  <c r="W26" i="1" s="1"/>
  <c r="H26" i="1"/>
  <c r="V25" i="1"/>
  <c r="W25" i="1" s="1"/>
  <c r="H25" i="1"/>
  <c r="AW22" i="2"/>
  <c r="AS22" i="2"/>
  <c r="AO22" i="2"/>
  <c r="AK22" i="2"/>
  <c r="AG22" i="2"/>
  <c r="W22" i="2"/>
  <c r="S22" i="2"/>
  <c r="K22" i="2"/>
  <c r="G22" i="2"/>
  <c r="AW21" i="2"/>
  <c r="AS21" i="2"/>
  <c r="AO21" i="2"/>
  <c r="AK21" i="2"/>
  <c r="AG21" i="2"/>
  <c r="W21" i="2"/>
  <c r="S21" i="2"/>
  <c r="K21" i="2"/>
  <c r="G21" i="2"/>
  <c r="V24" i="1"/>
  <c r="W24" i="1" s="1"/>
  <c r="H24" i="1"/>
  <c r="AW20" i="2"/>
  <c r="AS20" i="2"/>
  <c r="AO20" i="2"/>
  <c r="AK20" i="2"/>
  <c r="AG20" i="2"/>
  <c r="J29" i="1" l="1"/>
  <c r="J33" i="1"/>
  <c r="X25" i="1"/>
  <c r="J30" i="1"/>
  <c r="X24" i="1"/>
  <c r="X26" i="1"/>
  <c r="J34" i="1"/>
  <c r="J31" i="1"/>
  <c r="J32" i="1"/>
  <c r="J27" i="1"/>
  <c r="J28" i="1"/>
  <c r="J35" i="1"/>
  <c r="I24" i="1"/>
  <c r="I26" i="1"/>
  <c r="I25" i="1"/>
  <c r="W20" i="2"/>
  <c r="S20" i="2"/>
  <c r="K20" i="2"/>
  <c r="G20" i="2"/>
  <c r="V23" i="1"/>
  <c r="W23" i="1" s="1"/>
  <c r="H23" i="1"/>
  <c r="V22" i="1"/>
  <c r="W22" i="1" s="1"/>
  <c r="H22" i="1"/>
  <c r="AW19" i="2"/>
  <c r="AS19" i="2"/>
  <c r="AO19" i="2"/>
  <c r="AK19" i="2"/>
  <c r="AG19" i="2"/>
  <c r="W19" i="2"/>
  <c r="S19" i="2"/>
  <c r="K19" i="2"/>
  <c r="G19" i="2"/>
  <c r="V21" i="1"/>
  <c r="W21" i="1" s="1"/>
  <c r="H21" i="1"/>
  <c r="AW18" i="2"/>
  <c r="AS18" i="2"/>
  <c r="AO18" i="2"/>
  <c r="AO17" i="2"/>
  <c r="AK18" i="2"/>
  <c r="AG18" i="2"/>
  <c r="W18" i="2"/>
  <c r="S18" i="2"/>
  <c r="K18" i="2"/>
  <c r="G18" i="2"/>
  <c r="X22" i="1" l="1"/>
  <c r="J26" i="1"/>
  <c r="X21" i="1"/>
  <c r="J25" i="1"/>
  <c r="X23" i="1"/>
  <c r="J24" i="1"/>
  <c r="I21" i="1"/>
  <c r="I22" i="1"/>
  <c r="I23" i="1"/>
  <c r="AW17" i="2"/>
  <c r="AS17" i="2"/>
  <c r="AK17" i="2"/>
  <c r="AG17" i="2"/>
  <c r="W17" i="2"/>
  <c r="S17" i="2"/>
  <c r="K17" i="2"/>
  <c r="G17" i="2"/>
  <c r="V20" i="1"/>
  <c r="W20" i="1" s="1"/>
  <c r="H20" i="1"/>
  <c r="I20" i="1" s="1"/>
  <c r="J20" i="1" l="1"/>
  <c r="J22" i="1"/>
  <c r="J23" i="1"/>
  <c r="X20" i="1"/>
  <c r="J21" i="1"/>
  <c r="AW16" i="2"/>
  <c r="AS16" i="2"/>
  <c r="AO16" i="2"/>
  <c r="AK16" i="2"/>
  <c r="AG16" i="2"/>
  <c r="W16" i="2"/>
  <c r="S16" i="2"/>
  <c r="K16" i="2"/>
  <c r="G16" i="2"/>
  <c r="V19" i="1"/>
  <c r="W19" i="1" s="1"/>
  <c r="H19" i="1"/>
  <c r="X19" i="1" l="1"/>
  <c r="I19" i="1"/>
  <c r="AW15" i="2"/>
  <c r="AS15" i="2"/>
  <c r="AO15" i="2"/>
  <c r="AK15" i="2"/>
  <c r="AG15" i="2"/>
  <c r="W15" i="2"/>
  <c r="S15" i="2"/>
  <c r="K15" i="2"/>
  <c r="G15" i="2"/>
  <c r="V18" i="1"/>
  <c r="W18" i="1" s="1"/>
  <c r="H18" i="1"/>
  <c r="I18" i="1" s="1"/>
  <c r="AW14" i="2"/>
  <c r="AS14" i="2"/>
  <c r="AO14" i="2"/>
  <c r="AK14" i="2"/>
  <c r="AG14" i="2"/>
  <c r="W14" i="2"/>
  <c r="S14" i="2"/>
  <c r="K14" i="2"/>
  <c r="G14" i="2"/>
  <c r="V17" i="1"/>
  <c r="W17" i="1" s="1"/>
  <c r="H17" i="1"/>
  <c r="I17" i="1" s="1"/>
  <c r="V16" i="1"/>
  <c r="W16" i="1" s="1"/>
  <c r="H16" i="1"/>
  <c r="AW13" i="2"/>
  <c r="AS13" i="2"/>
  <c r="AO13" i="2"/>
  <c r="AK13" i="2"/>
  <c r="AG13" i="2"/>
  <c r="W13" i="2"/>
  <c r="S13" i="2"/>
  <c r="K13" i="2"/>
  <c r="G13" i="2"/>
  <c r="J18" i="1" l="1"/>
  <c r="X17" i="1"/>
  <c r="X18" i="1"/>
  <c r="X16" i="1"/>
  <c r="J17" i="1"/>
  <c r="J19" i="1"/>
  <c r="I16" i="1"/>
  <c r="AW12" i="2"/>
  <c r="AS12" i="2"/>
  <c r="AO12" i="2"/>
  <c r="AK12" i="2"/>
  <c r="AG12" i="2"/>
  <c r="W12" i="2"/>
  <c r="S12" i="2"/>
  <c r="K12" i="2"/>
  <c r="G12" i="2"/>
  <c r="V15" i="1"/>
  <c r="W15" i="1" s="1"/>
  <c r="H15" i="1"/>
  <c r="I15" i="1" s="1"/>
  <c r="X15" i="1" l="1"/>
  <c r="J15" i="1"/>
  <c r="J16" i="1"/>
  <c r="AW11" i="2"/>
  <c r="AS11" i="2"/>
  <c r="AO11" i="2"/>
  <c r="AK11" i="2"/>
  <c r="AG11" i="2"/>
  <c r="W11" i="2"/>
  <c r="S11" i="2"/>
  <c r="K11" i="2"/>
  <c r="G11" i="2"/>
  <c r="V14" i="1"/>
  <c r="W14" i="1" s="1"/>
  <c r="H14" i="1"/>
  <c r="X14" i="1" l="1"/>
  <c r="I14" i="1"/>
  <c r="AW8" i="2"/>
  <c r="AS8" i="2"/>
  <c r="AO8" i="2"/>
  <c r="AK8" i="2"/>
  <c r="AG8" i="2"/>
  <c r="AW10" i="2"/>
  <c r="AS10" i="2"/>
  <c r="AO10" i="2"/>
  <c r="AK10" i="2"/>
  <c r="AG10" i="2"/>
  <c r="AW9" i="2"/>
  <c r="AS9" i="2"/>
  <c r="AO9" i="2"/>
  <c r="AK9" i="2"/>
  <c r="AG9" i="2"/>
  <c r="AW7" i="2"/>
  <c r="AS7" i="2"/>
  <c r="AO7" i="2"/>
  <c r="AK7" i="2"/>
  <c r="AG7" i="2"/>
  <c r="AW6" i="2"/>
  <c r="AS6" i="2"/>
  <c r="AO6" i="2"/>
  <c r="AK6" i="2"/>
  <c r="AG6" i="2"/>
  <c r="W7" i="2"/>
  <c r="W8" i="2"/>
  <c r="W9" i="2"/>
  <c r="S7" i="2"/>
  <c r="S8" i="2"/>
  <c r="S9" i="2"/>
  <c r="K7" i="2"/>
  <c r="K8" i="2"/>
  <c r="K9" i="2"/>
  <c r="G7" i="2"/>
  <c r="G8" i="2"/>
  <c r="G9" i="2"/>
  <c r="W6" i="2"/>
  <c r="S6" i="2"/>
  <c r="K6" i="2"/>
  <c r="G6" i="2"/>
  <c r="V13" i="1"/>
  <c r="W13" i="1" s="1"/>
  <c r="H13" i="1"/>
  <c r="W10" i="2"/>
  <c r="S10" i="2"/>
  <c r="K10" i="2"/>
  <c r="G10" i="2"/>
  <c r="G11" i="1"/>
  <c r="AG83" i="2" l="1"/>
  <c r="X13" i="1"/>
  <c r="J14" i="1"/>
  <c r="I13" i="1"/>
  <c r="Q10" i="1"/>
  <c r="Q86" i="1" s="1"/>
  <c r="V12" i="1"/>
  <c r="W12" i="1" s="1"/>
  <c r="V11" i="1"/>
  <c r="W11" i="1" s="1"/>
  <c r="H12" i="1"/>
  <c r="H11" i="1"/>
  <c r="I11" i="1" s="1"/>
  <c r="C10" i="1"/>
  <c r="C86" i="1" s="1"/>
  <c r="C4" i="1"/>
  <c r="K80" i="1" l="1"/>
  <c r="M80" i="1" s="1"/>
  <c r="K74" i="1"/>
  <c r="M74" i="1" s="1"/>
  <c r="K85" i="1"/>
  <c r="M85" i="1" s="1"/>
  <c r="K84" i="1"/>
  <c r="M84" i="1" s="1"/>
  <c r="K81" i="1"/>
  <c r="M81" i="1" s="1"/>
  <c r="K78" i="1"/>
  <c r="M78" i="1" s="1"/>
  <c r="K76" i="1"/>
  <c r="M76" i="1" s="1"/>
  <c r="K79" i="1"/>
  <c r="M79" i="1" s="1"/>
  <c r="K77" i="1"/>
  <c r="M77" i="1" s="1"/>
  <c r="K75" i="1"/>
  <c r="M75" i="1" s="1"/>
  <c r="K83" i="1"/>
  <c r="M83" i="1" s="1"/>
  <c r="K82" i="1"/>
  <c r="M82" i="1" s="1"/>
  <c r="J13" i="1"/>
  <c r="J11" i="1"/>
  <c r="K10" i="1"/>
  <c r="K69" i="1"/>
  <c r="M69" i="1" s="1"/>
  <c r="K62" i="1"/>
  <c r="M62" i="1" s="1"/>
  <c r="K72" i="1"/>
  <c r="M72" i="1" s="1"/>
  <c r="K70" i="1"/>
  <c r="M70" i="1" s="1"/>
  <c r="K67" i="1"/>
  <c r="M67" i="1" s="1"/>
  <c r="K65" i="1"/>
  <c r="M65" i="1" s="1"/>
  <c r="K63" i="1"/>
  <c r="M63" i="1" s="1"/>
  <c r="K73" i="1"/>
  <c r="M73" i="1" s="1"/>
  <c r="K71" i="1"/>
  <c r="M71" i="1" s="1"/>
  <c r="K68" i="1"/>
  <c r="M68" i="1" s="1"/>
  <c r="K66" i="1"/>
  <c r="M66" i="1" s="1"/>
  <c r="K64" i="1"/>
  <c r="M64" i="1" s="1"/>
  <c r="X11" i="1"/>
  <c r="H10" i="1"/>
  <c r="H86" i="1" s="1"/>
  <c r="X12" i="1"/>
  <c r="K11" i="1"/>
  <c r="L11" i="1" s="1"/>
  <c r="I12" i="1"/>
  <c r="K61" i="1"/>
  <c r="M61" i="1" s="1"/>
  <c r="K58" i="1"/>
  <c r="M58" i="1" s="1"/>
  <c r="K57" i="1"/>
  <c r="M57" i="1" s="1"/>
  <c r="K60" i="1"/>
  <c r="M60" i="1" s="1"/>
  <c r="K59" i="1"/>
  <c r="M59" i="1" s="1"/>
  <c r="K56" i="1"/>
  <c r="M56" i="1" s="1"/>
  <c r="K55" i="1"/>
  <c r="M55" i="1" s="1"/>
  <c r="Y49" i="1"/>
  <c r="AA49" i="1" s="1"/>
  <c r="Y46" i="1"/>
  <c r="AA46" i="1" s="1"/>
  <c r="Y45" i="1"/>
  <c r="AA45" i="1" s="1"/>
  <c r="Y39" i="1"/>
  <c r="AA39" i="1" s="1"/>
  <c r="Y40" i="1"/>
  <c r="AA40" i="1" s="1"/>
  <c r="Y53" i="1"/>
  <c r="AA53" i="1" s="1"/>
  <c r="Y52" i="1"/>
  <c r="AA52" i="1" s="1"/>
  <c r="Y51" i="1"/>
  <c r="AA51" i="1" s="1"/>
  <c r="Y50" i="1"/>
  <c r="AA50" i="1" s="1"/>
  <c r="Y48" i="1"/>
  <c r="AA48" i="1" s="1"/>
  <c r="Y47" i="1"/>
  <c r="AA47" i="1" s="1"/>
  <c r="Y36" i="1"/>
  <c r="AA36" i="1" s="1"/>
  <c r="Y43" i="1"/>
  <c r="AA43" i="1" s="1"/>
  <c r="Y42" i="1"/>
  <c r="AA42" i="1" s="1"/>
  <c r="Y37" i="1"/>
  <c r="AA37" i="1" s="1"/>
  <c r="Y44" i="1"/>
  <c r="AA44" i="1" s="1"/>
  <c r="Y41" i="1"/>
  <c r="AA41" i="1" s="1"/>
  <c r="Y38" i="1"/>
  <c r="AA38" i="1" s="1"/>
  <c r="K54" i="1"/>
  <c r="M54" i="1" s="1"/>
  <c r="K49" i="1"/>
  <c r="M49" i="1" s="1"/>
  <c r="K45" i="1"/>
  <c r="M45" i="1" s="1"/>
  <c r="K40" i="1"/>
  <c r="M40" i="1" s="1"/>
  <c r="K44" i="1"/>
  <c r="M44" i="1" s="1"/>
  <c r="K42" i="1"/>
  <c r="M42" i="1" s="1"/>
  <c r="K38" i="1"/>
  <c r="M38" i="1" s="1"/>
  <c r="K53" i="1"/>
  <c r="M53" i="1" s="1"/>
  <c r="K52" i="1"/>
  <c r="M52" i="1" s="1"/>
  <c r="K51" i="1"/>
  <c r="M51" i="1" s="1"/>
  <c r="K50" i="1"/>
  <c r="M50" i="1" s="1"/>
  <c r="K48" i="1"/>
  <c r="M48" i="1" s="1"/>
  <c r="K47" i="1"/>
  <c r="M47" i="1" s="1"/>
  <c r="K46" i="1"/>
  <c r="M46" i="1" s="1"/>
  <c r="K37" i="1"/>
  <c r="M37" i="1" s="1"/>
  <c r="K41" i="1"/>
  <c r="M41" i="1" s="1"/>
  <c r="K39" i="1"/>
  <c r="M39" i="1" s="1"/>
  <c r="K36" i="1"/>
  <c r="M36" i="1" s="1"/>
  <c r="K43" i="1"/>
  <c r="M43" i="1" s="1"/>
  <c r="V10" i="1"/>
  <c r="V86" i="1" s="1"/>
  <c r="Y28" i="1"/>
  <c r="AA28" i="1" s="1"/>
  <c r="Y29" i="1"/>
  <c r="AA29" i="1" s="1"/>
  <c r="Y32" i="1"/>
  <c r="AA32" i="1" s="1"/>
  <c r="Y33" i="1"/>
  <c r="AA33" i="1" s="1"/>
  <c r="Y27" i="1"/>
  <c r="AA27" i="1" s="1"/>
  <c r="Y31" i="1"/>
  <c r="AA31" i="1" s="1"/>
  <c r="Y35" i="1"/>
  <c r="AA35" i="1" s="1"/>
  <c r="Y30" i="1"/>
  <c r="AA30" i="1" s="1"/>
  <c r="Y34" i="1"/>
  <c r="AA34" i="1" s="1"/>
  <c r="Y25" i="1"/>
  <c r="AA25" i="1" s="1"/>
  <c r="Y24" i="1"/>
  <c r="AA24" i="1" s="1"/>
  <c r="Y26" i="1"/>
  <c r="AA26" i="1" s="1"/>
  <c r="Y23" i="1"/>
  <c r="AA23" i="1" s="1"/>
  <c r="Y22" i="1"/>
  <c r="AA22" i="1" s="1"/>
  <c r="Y21" i="1"/>
  <c r="AA21" i="1" s="1"/>
  <c r="Y20" i="1"/>
  <c r="AA20" i="1" s="1"/>
  <c r="Y19" i="1"/>
  <c r="AA19" i="1" s="1"/>
  <c r="Y16" i="1"/>
  <c r="AA16" i="1" s="1"/>
  <c r="Y18" i="1"/>
  <c r="AA18" i="1" s="1"/>
  <c r="Y17" i="1"/>
  <c r="AA17" i="1" s="1"/>
  <c r="Y15" i="1"/>
  <c r="AA15" i="1" s="1"/>
  <c r="Y14" i="1"/>
  <c r="AA14" i="1" s="1"/>
  <c r="Y13" i="1"/>
  <c r="AA13" i="1" s="1"/>
  <c r="Y11" i="1"/>
  <c r="AA11" i="1" s="1"/>
  <c r="K12" i="1"/>
  <c r="K27" i="1"/>
  <c r="M27" i="1" s="1"/>
  <c r="K31" i="1"/>
  <c r="M31" i="1" s="1"/>
  <c r="K35" i="1"/>
  <c r="M35" i="1" s="1"/>
  <c r="K30" i="1"/>
  <c r="M30" i="1" s="1"/>
  <c r="K34" i="1"/>
  <c r="M34" i="1" s="1"/>
  <c r="K28" i="1"/>
  <c r="M28" i="1" s="1"/>
  <c r="K29" i="1"/>
  <c r="M29" i="1" s="1"/>
  <c r="K32" i="1"/>
  <c r="M32" i="1" s="1"/>
  <c r="K33" i="1"/>
  <c r="M33" i="1" s="1"/>
  <c r="K25" i="1"/>
  <c r="M25" i="1" s="1"/>
  <c r="K26" i="1"/>
  <c r="M26" i="1" s="1"/>
  <c r="K24" i="1"/>
  <c r="M24" i="1" s="1"/>
  <c r="K22" i="1"/>
  <c r="M22" i="1" s="1"/>
  <c r="K21" i="1"/>
  <c r="M21" i="1" s="1"/>
  <c r="K23" i="1"/>
  <c r="M23" i="1" s="1"/>
  <c r="K20" i="1"/>
  <c r="M20" i="1" s="1"/>
  <c r="K19" i="1"/>
  <c r="M19" i="1" s="1"/>
  <c r="K16" i="1"/>
  <c r="M16" i="1" s="1"/>
  <c r="K18" i="1"/>
  <c r="M18" i="1" s="1"/>
  <c r="K17" i="1"/>
  <c r="M17" i="1" s="1"/>
  <c r="K15" i="1"/>
  <c r="M15" i="1" s="1"/>
  <c r="K14" i="1"/>
  <c r="M14" i="1" s="1"/>
  <c r="K13" i="1"/>
  <c r="L13" i="1" s="1"/>
  <c r="Y12" i="1"/>
  <c r="Z12" i="1" s="1"/>
  <c r="M12" i="1" l="1"/>
  <c r="M11" i="1"/>
  <c r="AA12" i="1"/>
  <c r="M13" i="1"/>
  <c r="L84" i="1"/>
  <c r="K86" i="1"/>
  <c r="L83" i="1"/>
  <c r="L76" i="1"/>
  <c r="L85" i="1"/>
  <c r="L79" i="1"/>
  <c r="L12" i="1"/>
  <c r="L75" i="1"/>
  <c r="L78" i="1"/>
  <c r="L74" i="1"/>
  <c r="L82" i="1"/>
  <c r="Y86" i="1"/>
  <c r="L77" i="1"/>
  <c r="L81" i="1"/>
  <c r="L80" i="1"/>
  <c r="L14" i="1"/>
  <c r="L19" i="1"/>
  <c r="L33" i="1"/>
  <c r="L27" i="1"/>
  <c r="Z16" i="1"/>
  <c r="Z25" i="1"/>
  <c r="Z29" i="1"/>
  <c r="L46" i="1"/>
  <c r="L42" i="1"/>
  <c r="Z44" i="1"/>
  <c r="Z51" i="1"/>
  <c r="L55" i="1"/>
  <c r="L66" i="1"/>
  <c r="L72" i="1"/>
  <c r="L17" i="1"/>
  <c r="L20" i="1"/>
  <c r="L24" i="1"/>
  <c r="L32" i="1"/>
  <c r="L30" i="1"/>
  <c r="Z15" i="1"/>
  <c r="Z19" i="1"/>
  <c r="Z23" i="1"/>
  <c r="Z34" i="1"/>
  <c r="Z27" i="1"/>
  <c r="Z28" i="1"/>
  <c r="L39" i="1"/>
  <c r="L47" i="1"/>
  <c r="L52" i="1"/>
  <c r="L44" i="1"/>
  <c r="L54" i="1"/>
  <c r="Z37" i="1"/>
  <c r="Z47" i="1"/>
  <c r="Z52" i="1"/>
  <c r="Z45" i="1"/>
  <c r="L56" i="1"/>
  <c r="L58" i="1"/>
  <c r="L68" i="1"/>
  <c r="L65" i="1"/>
  <c r="L62" i="1"/>
  <c r="L16" i="1"/>
  <c r="L15" i="1"/>
  <c r="L22" i="1"/>
  <c r="L34" i="1"/>
  <c r="Z14" i="1"/>
  <c r="Z22" i="1"/>
  <c r="Z31" i="1"/>
  <c r="L36" i="1"/>
  <c r="L51" i="1"/>
  <c r="L49" i="1"/>
  <c r="Z36" i="1"/>
  <c r="Z39" i="1"/>
  <c r="L57" i="1"/>
  <c r="I10" i="1"/>
  <c r="M10" i="1" s="1"/>
  <c r="M86" i="1" s="1"/>
  <c r="L63" i="1"/>
  <c r="L18" i="1"/>
  <c r="L23" i="1"/>
  <c r="L26" i="1"/>
  <c r="L29" i="1"/>
  <c r="L35" i="1"/>
  <c r="Z11" i="1"/>
  <c r="Z17" i="1"/>
  <c r="Z20" i="1"/>
  <c r="Z26" i="1"/>
  <c r="Z30" i="1"/>
  <c r="Z33" i="1"/>
  <c r="W10" i="1"/>
  <c r="L41" i="1"/>
  <c r="L48" i="1"/>
  <c r="L53" i="1"/>
  <c r="L40" i="1"/>
  <c r="Z38" i="1"/>
  <c r="Z42" i="1"/>
  <c r="Z48" i="1"/>
  <c r="Z53" i="1"/>
  <c r="Z46" i="1"/>
  <c r="L59" i="1"/>
  <c r="L61" i="1"/>
  <c r="L71" i="1"/>
  <c r="L67" i="1"/>
  <c r="L69" i="1"/>
  <c r="L21" i="1"/>
  <c r="L25" i="1"/>
  <c r="L28" i="1"/>
  <c r="L31" i="1"/>
  <c r="Z13" i="1"/>
  <c r="Z18" i="1"/>
  <c r="Z21" i="1"/>
  <c r="Z24" i="1"/>
  <c r="Z35" i="1"/>
  <c r="Z32" i="1"/>
  <c r="L43" i="1"/>
  <c r="L37" i="1"/>
  <c r="L50" i="1"/>
  <c r="L38" i="1"/>
  <c r="L45" i="1"/>
  <c r="Z41" i="1"/>
  <c r="Z43" i="1"/>
  <c r="Z50" i="1"/>
  <c r="Z40" i="1"/>
  <c r="Z49" i="1"/>
  <c r="L60" i="1"/>
  <c r="J12" i="1"/>
  <c r="L64" i="1"/>
  <c r="L73" i="1"/>
  <c r="L70" i="1"/>
  <c r="W86" i="1" l="1"/>
  <c r="AA10" i="1"/>
  <c r="AA86" i="1" s="1"/>
  <c r="M87" i="1" s="1"/>
  <c r="L10" i="1"/>
  <c r="L86" i="1" s="1"/>
  <c r="I86" i="1"/>
  <c r="J10" i="1"/>
  <c r="J86" i="1" s="1"/>
  <c r="X10" i="1"/>
  <c r="X86" i="1" s="1"/>
  <c r="Z10" i="1"/>
  <c r="Z86" i="1" s="1"/>
  <c r="H87" i="1"/>
  <c r="L87" i="1" l="1"/>
  <c r="I87" i="1"/>
  <c r="J87" i="1"/>
</calcChain>
</file>

<file path=xl/sharedStrings.xml><?xml version="1.0" encoding="utf-8"?>
<sst xmlns="http://schemas.openxmlformats.org/spreadsheetml/2006/main" count="230" uniqueCount="82">
  <si>
    <t>Data performa</t>
  </si>
  <si>
    <t>Jam ke-</t>
  </si>
  <si>
    <t>Time</t>
  </si>
  <si>
    <t>Arus (A)</t>
  </si>
  <si>
    <t>Voltase (V)</t>
  </si>
  <si>
    <t>Putaran mesin (rpm)</t>
  </si>
  <si>
    <t>Putaran generator (rpm)</t>
  </si>
  <si>
    <t>Daya (kW)</t>
  </si>
  <si>
    <t>SFC (kg/kW.jam)</t>
  </si>
  <si>
    <t>Diketahui</t>
  </si>
  <si>
    <t>rho B20</t>
  </si>
  <si>
    <t>kg/L</t>
  </si>
  <si>
    <t>rho B100</t>
  </si>
  <si>
    <t>Qhv B20</t>
  </si>
  <si>
    <t>Qhv B100</t>
  </si>
  <si>
    <t>Laju aliran fuel (kg/jam)</t>
  </si>
  <si>
    <t>Volume buret</t>
  </si>
  <si>
    <t>mL</t>
  </si>
  <si>
    <t>Torsi (N.m)</t>
  </si>
  <si>
    <t>MJ/kg</t>
  </si>
  <si>
    <t>FC 20 ml (sekon)</t>
  </si>
  <si>
    <t>Mesin 1 (B100)</t>
  </si>
  <si>
    <t>Efisiensi termal (%)</t>
  </si>
  <si>
    <t>Mesin 2 (B20)</t>
  </si>
  <si>
    <t>Data temperatur</t>
  </si>
  <si>
    <t>Note</t>
  </si>
  <si>
    <t>Setelah pengambilan data jam ke-1, mesin dimatikan krn lampu belum diberi kap</t>
  </si>
  <si>
    <t>Mesin distart kembali pada 9 Nov 2019 jam 10.30 WIB. Pengambilan data dilakukan pada jam 13:30 WIB. Kemudian mesin dimatikan kembali pada jam 14:16 WIB karena ada kegagalan pada buret bahan bakar</t>
  </si>
  <si>
    <t xml:space="preserve">Mesin distart kembali utk kedua kali pada 9 Nov 2019 pk 17.12 WIB. Pengambilan data dilakukan 4 jam kemudian (21.00 WIB). Lalu mesin dimatikan kembali karena mounting mesin B20 pecah </t>
  </si>
  <si>
    <t>Humidity (%RH)</t>
  </si>
  <si>
    <t>Cylinder Head (deg C)</t>
  </si>
  <si>
    <t>Cylinder block (deg C)</t>
  </si>
  <si>
    <t>Exhaust (deg C)</t>
  </si>
  <si>
    <t>Coolant (deg C)</t>
  </si>
  <si>
    <t>Generator (deg C)</t>
  </si>
  <si>
    <t>Lingkungan (deg C)</t>
  </si>
  <si>
    <t>Emisi mesin 1 (B100)</t>
  </si>
  <si>
    <t>Start</t>
  </si>
  <si>
    <t>Jam</t>
  </si>
  <si>
    <t>Kondisi idle (1000 rpm), no load</t>
  </si>
  <si>
    <t>Kondisi full load (2200 rpm)</t>
  </si>
  <si>
    <t>Polutan</t>
  </si>
  <si>
    <t>Temperatur ambient (deg C)</t>
  </si>
  <si>
    <t>Relative humidity (%)</t>
  </si>
  <si>
    <t>CO (% vol)</t>
  </si>
  <si>
    <t>CO2 (% vol)</t>
  </si>
  <si>
    <t>HC (ppm vol)</t>
  </si>
  <si>
    <t>O2 (% vol)</t>
  </si>
  <si>
    <t>Opacity (mesin akselerasi dari 1000 rpm ke 2200 rpm)</t>
  </si>
  <si>
    <t>Absorbtion coefficient max value (m^(-1))</t>
  </si>
  <si>
    <t>Absorbtion coefficient (m^(-1))</t>
  </si>
  <si>
    <t>Absorbtion coefficient (%)</t>
  </si>
  <si>
    <t>Emisi mesin 2 (B20)</t>
  </si>
  <si>
    <t>Waktu pengambilan data</t>
  </si>
  <si>
    <t>Pengambilan data performa B20 jam ke-8 mundur karena pada 9 Nov 2019 pk 21.00, mounting mesin B20 pecah sehingga data harus diambil ulang</t>
  </si>
  <si>
    <t>Data ke-</t>
  </si>
  <si>
    <t>Rata-rata</t>
  </si>
  <si>
    <t>Seharusnya pengambilan data jam ke-12 dilakukan pada 11 Nov 2019 pk 23.30, namun gagal karena MCB B100 rusak sehingga mesin nyala tanpa beban. Pengambilan data ulang dilakukan pada 12 Nov 2019 pk 11:30</t>
  </si>
  <si>
    <t>Overall average</t>
  </si>
  <si>
    <t>B100</t>
  </si>
  <si>
    <t>B20</t>
  </si>
  <si>
    <t>Persentase</t>
  </si>
  <si>
    <t>Senyawa</t>
  </si>
  <si>
    <t>CO</t>
  </si>
  <si>
    <t>CO2</t>
  </si>
  <si>
    <t>HC</t>
  </si>
  <si>
    <t>O2</t>
  </si>
  <si>
    <t>Jika dibandingkan dengan B20</t>
  </si>
  <si>
    <t>Kondisi Full load</t>
  </si>
  <si>
    <t>KONDISI IDLE (NO LOAD)</t>
  </si>
  <si>
    <t>KONDISI FULL LOAD</t>
  </si>
  <si>
    <t>Parameter</t>
  </si>
  <si>
    <t>Selisih</t>
  </si>
  <si>
    <t>Absorbtion coefficient</t>
  </si>
  <si>
    <t>Start lagi baru jam 2, dikarenakan baut pengunci puli generator yang longgar</t>
  </si>
  <si>
    <t>Daya Genset (kW)</t>
  </si>
  <si>
    <t>Daya mesin (kW)</t>
  </si>
  <si>
    <t>Efisiensi genset</t>
  </si>
  <si>
    <t>Efisensi pulley</t>
  </si>
  <si>
    <t>CO (ppm)</t>
  </si>
  <si>
    <t>CO g/km)</t>
  </si>
  <si>
    <t>CO (g/km)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</si>
</sst>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[$-F400]h:mm:ss\ AM/PM"/>
    <numFmt numFmtId="167" formatCode="d/m/yyyy\ h:m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22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10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0" fontId="3" fillId="0" borderId="0" xfId="0" applyFont="1"/>
    <xf numFmtId="14" fontId="3" fillId="0" borderId="0" xfId="0" applyNumberFormat="1" applyFont="1"/>
    <xf numFmtId="166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Fill="1" applyBorder="1"/>
    <xf numFmtId="22" fontId="0" fillId="0" borderId="0" xfId="0" applyNumberFormat="1"/>
    <xf numFmtId="0" fontId="0" fillId="0" borderId="1" xfId="0" applyFill="1" applyBorder="1"/>
    <xf numFmtId="0" fontId="0" fillId="0" borderId="6" xfId="0" applyBorder="1"/>
    <xf numFmtId="0" fontId="2" fillId="0" borderId="11" xfId="0" applyFont="1" applyBorder="1"/>
    <xf numFmtId="0" fontId="2" fillId="0" borderId="12" xfId="0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0" fontId="0" fillId="0" borderId="11" xfId="0" applyBorder="1"/>
    <xf numFmtId="0" fontId="0" fillId="0" borderId="12" xfId="0" applyBorder="1"/>
    <xf numFmtId="2" fontId="0" fillId="0" borderId="12" xfId="0" applyNumberFormat="1" applyBorder="1"/>
    <xf numFmtId="1" fontId="0" fillId="0" borderId="12" xfId="0" applyNumberFormat="1" applyBorder="1"/>
    <xf numFmtId="164" fontId="0" fillId="0" borderId="12" xfId="0" applyNumberFormat="1" applyBorder="1"/>
    <xf numFmtId="10" fontId="0" fillId="0" borderId="13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9" fontId="0" fillId="0" borderId="0" xfId="1" applyNumberFormat="1" applyFont="1"/>
    <xf numFmtId="9" fontId="0" fillId="0" borderId="1" xfId="1" applyFont="1" applyBorder="1"/>
    <xf numFmtId="10" fontId="0" fillId="0" borderId="0" xfId="0" applyNumberFormat="1"/>
    <xf numFmtId="10" fontId="0" fillId="0" borderId="0" xfId="1" applyNumberFormat="1" applyFont="1"/>
    <xf numFmtId="167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0" xfId="0" applyFill="1"/>
    <xf numFmtId="165" fontId="0" fillId="0" borderId="0" xfId="0" applyNumberFormat="1"/>
    <xf numFmtId="0" fontId="0" fillId="0" borderId="5" xfId="0" applyBorder="1"/>
    <xf numFmtId="22" fontId="0" fillId="0" borderId="5" xfId="0" applyNumberFormat="1" applyBorder="1"/>
    <xf numFmtId="165" fontId="0" fillId="0" borderId="5" xfId="0" applyNumberFormat="1" applyBorder="1"/>
    <xf numFmtId="2" fontId="2" fillId="0" borderId="12" xfId="0" applyNumberFormat="1" applyFont="1" applyBorder="1"/>
    <xf numFmtId="0" fontId="2" fillId="3" borderId="0" xfId="0" applyFont="1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0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/>
    <xf numFmtId="2" fontId="0" fillId="0" borderId="12" xfId="0" applyNumberFormat="1" applyFill="1" applyBorder="1"/>
    <xf numFmtId="10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exhaust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Temperatur!$A$7:$A$82</c:f>
              <c:numCache>
                <c:formatCode>General</c:formatCode>
                <c:ptCount val="7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  <c:pt idx="36">
                  <c:v>144</c:v>
                </c:pt>
                <c:pt idx="37">
                  <c:v>148</c:v>
                </c:pt>
                <c:pt idx="38">
                  <c:v>152</c:v>
                </c:pt>
                <c:pt idx="39">
                  <c:v>156</c:v>
                </c:pt>
                <c:pt idx="40">
                  <c:v>160</c:v>
                </c:pt>
                <c:pt idx="41">
                  <c:v>164</c:v>
                </c:pt>
                <c:pt idx="42">
                  <c:v>168</c:v>
                </c:pt>
                <c:pt idx="43">
                  <c:v>172</c:v>
                </c:pt>
                <c:pt idx="44">
                  <c:v>176</c:v>
                </c:pt>
                <c:pt idx="45">
                  <c:v>180</c:v>
                </c:pt>
                <c:pt idx="46">
                  <c:v>184</c:v>
                </c:pt>
                <c:pt idx="47">
                  <c:v>188</c:v>
                </c:pt>
                <c:pt idx="48">
                  <c:v>192</c:v>
                </c:pt>
                <c:pt idx="49">
                  <c:v>196</c:v>
                </c:pt>
                <c:pt idx="50">
                  <c:v>200</c:v>
                </c:pt>
                <c:pt idx="51">
                  <c:v>204</c:v>
                </c:pt>
                <c:pt idx="52">
                  <c:v>208</c:v>
                </c:pt>
                <c:pt idx="53">
                  <c:v>212</c:v>
                </c:pt>
                <c:pt idx="54">
                  <c:v>216</c:v>
                </c:pt>
                <c:pt idx="55">
                  <c:v>220</c:v>
                </c:pt>
                <c:pt idx="56">
                  <c:v>224</c:v>
                </c:pt>
                <c:pt idx="57">
                  <c:v>228</c:v>
                </c:pt>
                <c:pt idx="58">
                  <c:v>232</c:v>
                </c:pt>
                <c:pt idx="59">
                  <c:v>236</c:v>
                </c:pt>
                <c:pt idx="60">
                  <c:v>240</c:v>
                </c:pt>
                <c:pt idx="61">
                  <c:v>244</c:v>
                </c:pt>
                <c:pt idx="62">
                  <c:v>248</c:v>
                </c:pt>
                <c:pt idx="63">
                  <c:v>252</c:v>
                </c:pt>
                <c:pt idx="64">
                  <c:v>256</c:v>
                </c:pt>
                <c:pt idx="65">
                  <c:v>260</c:v>
                </c:pt>
                <c:pt idx="66">
                  <c:v>264</c:v>
                </c:pt>
                <c:pt idx="67">
                  <c:v>268</c:v>
                </c:pt>
                <c:pt idx="68">
                  <c:v>272</c:v>
                </c:pt>
                <c:pt idx="69">
                  <c:v>276</c:v>
                </c:pt>
                <c:pt idx="70">
                  <c:v>280</c:v>
                </c:pt>
                <c:pt idx="71">
                  <c:v>284</c:v>
                </c:pt>
                <c:pt idx="72">
                  <c:v>288</c:v>
                </c:pt>
                <c:pt idx="73">
                  <c:v>292</c:v>
                </c:pt>
                <c:pt idx="74">
                  <c:v>296</c:v>
                </c:pt>
                <c:pt idx="75">
                  <c:v>300</c:v>
                </c:pt>
              </c:numCache>
            </c:numRef>
          </c:xVal>
          <c:yVal>
            <c:numRef>
              <c:f>Temperatur!$O$7:$O$82</c:f>
              <c:numCache>
                <c:formatCode>0.0</c:formatCode>
                <c:ptCount val="7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4D-4649-86C5-4700E57AEBBF}"/>
            </c:ext>
          </c:extLst>
        </c:ser>
        <c:ser>
          <c:idx val="1"/>
          <c:order val="1"/>
          <c:tx>
            <c:v>B20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Temperatur!$AA$7:$AA$82</c:f>
              <c:numCache>
                <c:formatCode>General</c:formatCode>
                <c:ptCount val="7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  <c:pt idx="36">
                  <c:v>144</c:v>
                </c:pt>
                <c:pt idx="37">
                  <c:v>148</c:v>
                </c:pt>
                <c:pt idx="38">
                  <c:v>152</c:v>
                </c:pt>
                <c:pt idx="39">
                  <c:v>156</c:v>
                </c:pt>
                <c:pt idx="40">
                  <c:v>160</c:v>
                </c:pt>
                <c:pt idx="41">
                  <c:v>164</c:v>
                </c:pt>
                <c:pt idx="42">
                  <c:v>168</c:v>
                </c:pt>
                <c:pt idx="43">
                  <c:v>172</c:v>
                </c:pt>
                <c:pt idx="44">
                  <c:v>176</c:v>
                </c:pt>
                <c:pt idx="45">
                  <c:v>180</c:v>
                </c:pt>
                <c:pt idx="46">
                  <c:v>184</c:v>
                </c:pt>
                <c:pt idx="47">
                  <c:v>188</c:v>
                </c:pt>
                <c:pt idx="48">
                  <c:v>192</c:v>
                </c:pt>
                <c:pt idx="49">
                  <c:v>196</c:v>
                </c:pt>
                <c:pt idx="50">
                  <c:v>200</c:v>
                </c:pt>
                <c:pt idx="51">
                  <c:v>204</c:v>
                </c:pt>
                <c:pt idx="52">
                  <c:v>208</c:v>
                </c:pt>
                <c:pt idx="53">
                  <c:v>212</c:v>
                </c:pt>
                <c:pt idx="54">
                  <c:v>216</c:v>
                </c:pt>
                <c:pt idx="55">
                  <c:v>220</c:v>
                </c:pt>
                <c:pt idx="56">
                  <c:v>224</c:v>
                </c:pt>
                <c:pt idx="57">
                  <c:v>228</c:v>
                </c:pt>
                <c:pt idx="58">
                  <c:v>232</c:v>
                </c:pt>
                <c:pt idx="59">
                  <c:v>236</c:v>
                </c:pt>
                <c:pt idx="60">
                  <c:v>240</c:v>
                </c:pt>
                <c:pt idx="61">
                  <c:v>244</c:v>
                </c:pt>
                <c:pt idx="62">
                  <c:v>248</c:v>
                </c:pt>
                <c:pt idx="63">
                  <c:v>252</c:v>
                </c:pt>
                <c:pt idx="64">
                  <c:v>256</c:v>
                </c:pt>
                <c:pt idx="65">
                  <c:v>260</c:v>
                </c:pt>
                <c:pt idx="66">
                  <c:v>264</c:v>
                </c:pt>
                <c:pt idx="67">
                  <c:v>268</c:v>
                </c:pt>
                <c:pt idx="68">
                  <c:v>272</c:v>
                </c:pt>
                <c:pt idx="69">
                  <c:v>276</c:v>
                </c:pt>
                <c:pt idx="70">
                  <c:v>280</c:v>
                </c:pt>
                <c:pt idx="71">
                  <c:v>284</c:v>
                </c:pt>
                <c:pt idx="72">
                  <c:v>288</c:v>
                </c:pt>
                <c:pt idx="73">
                  <c:v>292</c:v>
                </c:pt>
                <c:pt idx="74">
                  <c:v>296</c:v>
                </c:pt>
                <c:pt idx="75">
                  <c:v>300</c:v>
                </c:pt>
              </c:numCache>
            </c:numRef>
          </c:xVal>
          <c:yVal>
            <c:numRef>
              <c:f>Temperatur!$AO$7:$AO$82</c:f>
              <c:numCache>
                <c:formatCode>0.0</c:formatCode>
                <c:ptCount val="76"/>
                <c:pt idx="0">
                  <c:v>302</c:v>
                </c:pt>
                <c:pt idx="1">
                  <c:v>297.16666666666669</c:v>
                </c:pt>
                <c:pt idx="2">
                  <c:v>295.76666666666665</c:v>
                </c:pt>
                <c:pt idx="3">
                  <c:v>276.7</c:v>
                </c:pt>
                <c:pt idx="4">
                  <c:v>277.06666666666666</c:v>
                </c:pt>
                <c:pt idx="5">
                  <c:v>263.09999999999997</c:v>
                </c:pt>
                <c:pt idx="6" formatCode="General">
                  <c:v>268.0333333333333</c:v>
                </c:pt>
                <c:pt idx="7" formatCode="General">
                  <c:v>264.76666666666665</c:v>
                </c:pt>
                <c:pt idx="8" formatCode="General">
                  <c:v>270.7</c:v>
                </c:pt>
                <c:pt idx="9" formatCode="General">
                  <c:v>278.83333333333331</c:v>
                </c:pt>
                <c:pt idx="10" formatCode="General">
                  <c:v>275.06666666666666</c:v>
                </c:pt>
                <c:pt idx="11" formatCode="General">
                  <c:v>272.36666666666667</c:v>
                </c:pt>
                <c:pt idx="12" formatCode="General">
                  <c:v>264.23333333333335</c:v>
                </c:pt>
                <c:pt idx="13" formatCode="General">
                  <c:v>266.26666666666671</c:v>
                </c:pt>
                <c:pt idx="14" formatCode="General">
                  <c:v>262.56666666666666</c:v>
                </c:pt>
                <c:pt idx="15" formatCode="General">
                  <c:v>261.06666666666666</c:v>
                </c:pt>
                <c:pt idx="16" formatCode="General">
                  <c:v>274.3</c:v>
                </c:pt>
                <c:pt idx="17" formatCode="General">
                  <c:v>261.06666666666666</c:v>
                </c:pt>
                <c:pt idx="18" formatCode="General">
                  <c:v>259.76666666666671</c:v>
                </c:pt>
                <c:pt idx="19" formatCode="General">
                  <c:v>260.86666666666662</c:v>
                </c:pt>
                <c:pt idx="20" formatCode="General">
                  <c:v>270.53333333333336</c:v>
                </c:pt>
                <c:pt idx="21" formatCode="General">
                  <c:v>264.96666666666664</c:v>
                </c:pt>
                <c:pt idx="22" formatCode="General">
                  <c:v>261.23333333333335</c:v>
                </c:pt>
                <c:pt idx="23" formatCode="General">
                  <c:v>260.40000000000003</c:v>
                </c:pt>
                <c:pt idx="24" formatCode="General">
                  <c:v>259.86666666666667</c:v>
                </c:pt>
                <c:pt idx="25" formatCode="General">
                  <c:v>263.43333333333334</c:v>
                </c:pt>
                <c:pt idx="26" formatCode="General">
                  <c:v>269.23333333333329</c:v>
                </c:pt>
                <c:pt idx="27" formatCode="General">
                  <c:v>261.53333333333336</c:v>
                </c:pt>
                <c:pt idx="28" formatCode="General">
                  <c:v>255.9</c:v>
                </c:pt>
                <c:pt idx="29" formatCode="General">
                  <c:v>249.46666666666667</c:v>
                </c:pt>
                <c:pt idx="30" formatCode="General">
                  <c:v>260.5333333333333</c:v>
                </c:pt>
                <c:pt idx="31" formatCode="General">
                  <c:v>256.33333333333337</c:v>
                </c:pt>
                <c:pt idx="32" formatCode="General">
                  <c:v>258.9666666666667</c:v>
                </c:pt>
                <c:pt idx="33" formatCode="General">
                  <c:v>266.5333333333333</c:v>
                </c:pt>
                <c:pt idx="34" formatCode="General">
                  <c:v>269.36666666666667</c:v>
                </c:pt>
                <c:pt idx="35" formatCode="General">
                  <c:v>267.93333333333334</c:v>
                </c:pt>
                <c:pt idx="36" formatCode="General">
                  <c:v>271.90000000000003</c:v>
                </c:pt>
                <c:pt idx="37" formatCode="General">
                  <c:v>273.03333333333336</c:v>
                </c:pt>
                <c:pt idx="38" formatCode="General">
                  <c:v>271.53333333333336</c:v>
                </c:pt>
                <c:pt idx="39" formatCode="General">
                  <c:v>271.4666666666667</c:v>
                </c:pt>
                <c:pt idx="40" formatCode="General">
                  <c:v>270.49999999999994</c:v>
                </c:pt>
                <c:pt idx="41" formatCode="General">
                  <c:v>274.23333333333329</c:v>
                </c:pt>
                <c:pt idx="42" formatCode="General">
                  <c:v>265.16666666666669</c:v>
                </c:pt>
                <c:pt idx="43" formatCode="General">
                  <c:v>266.93333333333334</c:v>
                </c:pt>
                <c:pt idx="44" formatCode="General">
                  <c:v>268.90000000000003</c:v>
                </c:pt>
                <c:pt idx="45" formatCode="General">
                  <c:v>264.10000000000002</c:v>
                </c:pt>
                <c:pt idx="46" formatCode="General">
                  <c:v>265.7</c:v>
                </c:pt>
                <c:pt idx="47" formatCode="General">
                  <c:v>270.33333333333331</c:v>
                </c:pt>
                <c:pt idx="48" formatCode="General">
                  <c:v>272.23333333333335</c:v>
                </c:pt>
                <c:pt idx="49" formatCode="General">
                  <c:v>273.63333333333333</c:v>
                </c:pt>
                <c:pt idx="50" formatCode="General">
                  <c:v>261.16666666666669</c:v>
                </c:pt>
                <c:pt idx="51" formatCode="General">
                  <c:v>255.43333333333331</c:v>
                </c:pt>
                <c:pt idx="52" formatCode="General">
                  <c:v>259.76666666666665</c:v>
                </c:pt>
                <c:pt idx="53" formatCode="General">
                  <c:v>257.40000000000003</c:v>
                </c:pt>
                <c:pt idx="54" formatCode="General">
                  <c:v>268.06666666666666</c:v>
                </c:pt>
                <c:pt idx="55" formatCode="General">
                  <c:v>256.7</c:v>
                </c:pt>
                <c:pt idx="56" formatCode="General">
                  <c:v>259.59999999999997</c:v>
                </c:pt>
                <c:pt idx="57" formatCode="General">
                  <c:v>257.06666666666666</c:v>
                </c:pt>
                <c:pt idx="58" formatCode="General">
                  <c:v>265.40000000000003</c:v>
                </c:pt>
                <c:pt idx="59" formatCode="General">
                  <c:v>258.43333333333334</c:v>
                </c:pt>
                <c:pt idx="60" formatCode="General">
                  <c:v>257.13333333333338</c:v>
                </c:pt>
                <c:pt idx="61" formatCode="General">
                  <c:v>258.36666666666662</c:v>
                </c:pt>
                <c:pt idx="62" formatCode="General">
                  <c:v>251.29999999999998</c:v>
                </c:pt>
                <c:pt idx="63" formatCode="General">
                  <c:v>264.5</c:v>
                </c:pt>
                <c:pt idx="64" formatCode="General">
                  <c:v>255.23333333333335</c:v>
                </c:pt>
                <c:pt idx="65" formatCode="General">
                  <c:v>262.43333333333334</c:v>
                </c:pt>
                <c:pt idx="66" formatCode="General">
                  <c:v>250.36666666666667</c:v>
                </c:pt>
                <c:pt idx="67" formatCode="General">
                  <c:v>260.06666666666666</c:v>
                </c:pt>
                <c:pt idx="68" formatCode="General">
                  <c:v>252.86666666666665</c:v>
                </c:pt>
                <c:pt idx="69" formatCode="General">
                  <c:v>265.73333333333329</c:v>
                </c:pt>
                <c:pt idx="70" formatCode="General">
                  <c:v>253.46666666666667</c:v>
                </c:pt>
                <c:pt idx="71" formatCode="General">
                  <c:v>263.2</c:v>
                </c:pt>
                <c:pt idx="72" formatCode="General">
                  <c:v>259.96666666666664</c:v>
                </c:pt>
                <c:pt idx="73" formatCode="General">
                  <c:v>250</c:v>
                </c:pt>
                <c:pt idx="74" formatCode="General">
                  <c:v>252</c:v>
                </c:pt>
                <c:pt idx="75" formatCode="General">
                  <c:v>260.7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4D-4649-86C5-4700E57AE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294320"/>
        <c:axId val="751300976"/>
      </c:scatterChart>
      <c:valAx>
        <c:axId val="75129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51300976"/>
        <c:crosses val="autoZero"/>
        <c:crossBetween val="midCat"/>
      </c:valAx>
      <c:valAx>
        <c:axId val="751300976"/>
        <c:scaling>
          <c:orientation val="minMax"/>
          <c:min val="2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51294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</a:t>
            </a:r>
            <a:r>
              <a:rPr lang="en-US" baseline="0"/>
              <a:t> vs Waktu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B100, 2200 rpm, full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EMISI!$B$20:$B$24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EMISI!$E$20:$E$24</c:f>
              <c:numCache>
                <c:formatCode>General</c:formatCode>
                <c:ptCount val="5"/>
                <c:pt idx="0">
                  <c:v>105</c:v>
                </c:pt>
                <c:pt idx="1">
                  <c:v>102</c:v>
                </c:pt>
                <c:pt idx="2">
                  <c:v>100</c:v>
                </c:pt>
                <c:pt idx="3">
                  <c:v>149</c:v>
                </c:pt>
                <c:pt idx="4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C4-4CD9-B049-4B5B4C445E3F}"/>
            </c:ext>
          </c:extLst>
        </c:ser>
        <c:ser>
          <c:idx val="1"/>
          <c:order val="1"/>
          <c:tx>
            <c:v>B20, 2200 rpm, full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EMISI!$N$20:$N$24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EMISI!$Q$20:$Q$24</c:f>
              <c:numCache>
                <c:formatCode>General</c:formatCode>
                <c:ptCount val="5"/>
                <c:pt idx="0">
                  <c:v>242</c:v>
                </c:pt>
                <c:pt idx="1">
                  <c:v>220</c:v>
                </c:pt>
                <c:pt idx="2">
                  <c:v>61</c:v>
                </c:pt>
                <c:pt idx="3">
                  <c:v>196</c:v>
                </c:pt>
                <c:pt idx="4">
                  <c:v>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C4-4CD9-B049-4B5B4C445E3F}"/>
            </c:ext>
          </c:extLst>
        </c:ser>
        <c:ser>
          <c:idx val="2"/>
          <c:order val="2"/>
          <c:tx>
            <c:v>B100, idle, no load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EMISI!$B$7:$B$11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EMISI!$E$7:$E$11</c:f>
              <c:numCache>
                <c:formatCode>General</c:formatCode>
                <c:ptCount val="5"/>
                <c:pt idx="0">
                  <c:v>70</c:v>
                </c:pt>
                <c:pt idx="1">
                  <c:v>26</c:v>
                </c:pt>
                <c:pt idx="2">
                  <c:v>37</c:v>
                </c:pt>
                <c:pt idx="3">
                  <c:v>114</c:v>
                </c:pt>
                <c:pt idx="4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6D-486D-A512-2F363F7B5B48}"/>
            </c:ext>
          </c:extLst>
        </c:ser>
        <c:ser>
          <c:idx val="3"/>
          <c:order val="3"/>
          <c:tx>
            <c:v>B20, idle, no load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EMISI!$N$7:$N$11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EMISI!$Q$7:$Q$11</c:f>
              <c:numCache>
                <c:formatCode>General</c:formatCode>
                <c:ptCount val="5"/>
                <c:pt idx="0">
                  <c:v>136</c:v>
                </c:pt>
                <c:pt idx="1">
                  <c:v>69</c:v>
                </c:pt>
                <c:pt idx="2">
                  <c:v>40</c:v>
                </c:pt>
                <c:pt idx="3">
                  <c:v>123</c:v>
                </c:pt>
                <c:pt idx="4">
                  <c:v>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6D-486D-A512-2F363F7B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55823"/>
        <c:axId val="217756239"/>
      </c:scatterChart>
      <c:valAx>
        <c:axId val="217755823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6239"/>
        <c:crosses val="autoZero"/>
        <c:crossBetween val="midCat"/>
        <c:majorUnit val="20"/>
      </c:valAx>
      <c:valAx>
        <c:axId val="217756239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5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O2 vs Waktu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B100, 2200 rpm, full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EMISI!$B$20:$B$24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EMISI!$F$20:$F$24</c:f>
              <c:numCache>
                <c:formatCode>0.00</c:formatCode>
                <c:ptCount val="5"/>
                <c:pt idx="0">
                  <c:v>6.29</c:v>
                </c:pt>
                <c:pt idx="1">
                  <c:v>20.54</c:v>
                </c:pt>
                <c:pt idx="2">
                  <c:v>15.92</c:v>
                </c:pt>
                <c:pt idx="3">
                  <c:v>18.27</c:v>
                </c:pt>
                <c:pt idx="4">
                  <c:v>11.3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FB-4B87-956E-79DF39032F00}"/>
            </c:ext>
          </c:extLst>
        </c:ser>
        <c:ser>
          <c:idx val="1"/>
          <c:order val="1"/>
          <c:tx>
            <c:v>B20, 2200 rpm, full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EMISI!$N$20:$N$24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EMISI!$R$20:$R$24</c:f>
              <c:numCache>
                <c:formatCode>0.00</c:formatCode>
                <c:ptCount val="5"/>
                <c:pt idx="0">
                  <c:v>15.26</c:v>
                </c:pt>
                <c:pt idx="1">
                  <c:v>8.24</c:v>
                </c:pt>
                <c:pt idx="2">
                  <c:v>15.77</c:v>
                </c:pt>
                <c:pt idx="3">
                  <c:v>14.8</c:v>
                </c:pt>
                <c:pt idx="4">
                  <c:v>7.96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FB-4B87-956E-79DF39032F00}"/>
            </c:ext>
          </c:extLst>
        </c:ser>
        <c:ser>
          <c:idx val="2"/>
          <c:order val="2"/>
          <c:tx>
            <c:v>B100, idle, no load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EMISI!$B$7:$B$11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EMISI!$F$7:$F$11</c:f>
              <c:numCache>
                <c:formatCode>0.00</c:formatCode>
                <c:ptCount val="5"/>
                <c:pt idx="0">
                  <c:v>17.48</c:v>
                </c:pt>
                <c:pt idx="1">
                  <c:v>20.7</c:v>
                </c:pt>
                <c:pt idx="2">
                  <c:v>18.05</c:v>
                </c:pt>
                <c:pt idx="3">
                  <c:v>17.170000000000002</c:v>
                </c:pt>
                <c:pt idx="4">
                  <c:v>17.28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6D-4AC2-838A-69A403B9BE24}"/>
            </c:ext>
          </c:extLst>
        </c:ser>
        <c:ser>
          <c:idx val="3"/>
          <c:order val="3"/>
          <c:tx>
            <c:v>B20, idle, no load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EMISI!$N$7:$N$11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EMISI!$R$7:$R$11</c:f>
              <c:numCache>
                <c:formatCode>0.00</c:formatCode>
                <c:ptCount val="5"/>
                <c:pt idx="0">
                  <c:v>16.37</c:v>
                </c:pt>
                <c:pt idx="1">
                  <c:v>20.52</c:v>
                </c:pt>
                <c:pt idx="2">
                  <c:v>18.16</c:v>
                </c:pt>
                <c:pt idx="3">
                  <c:v>17.420000000000002</c:v>
                </c:pt>
                <c:pt idx="4">
                  <c:v>17.13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6D-4AC2-838A-69A403B9B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07135"/>
        <c:axId val="220107967"/>
      </c:scatterChart>
      <c:valAx>
        <c:axId val="220107135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0107967"/>
        <c:crosses val="autoZero"/>
        <c:crossBetween val="midCat"/>
        <c:majorUnit val="20"/>
      </c:valAx>
      <c:valAx>
        <c:axId val="220107967"/>
        <c:scaling>
          <c:orientation val="minMax"/>
          <c:max val="22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0107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Cylinder Block vs</a:t>
            </a:r>
            <a:r>
              <a:rPr lang="en-US" baseline="0"/>
              <a:t> Waktu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Temperatur!$A$6:$A$82</c:f>
              <c:numCache>
                <c:formatCode>General</c:formatCode>
                <c:ptCount val="7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12</c:v>
                </c:pt>
                <c:pt idx="5">
                  <c:v>16</c:v>
                </c:pt>
                <c:pt idx="6">
                  <c:v>20</c:v>
                </c:pt>
                <c:pt idx="7">
                  <c:v>24</c:v>
                </c:pt>
                <c:pt idx="8">
                  <c:v>28</c:v>
                </c:pt>
                <c:pt idx="9">
                  <c:v>32</c:v>
                </c:pt>
                <c:pt idx="10">
                  <c:v>36</c:v>
                </c:pt>
                <c:pt idx="11">
                  <c:v>40</c:v>
                </c:pt>
                <c:pt idx="12">
                  <c:v>44</c:v>
                </c:pt>
                <c:pt idx="13">
                  <c:v>48</c:v>
                </c:pt>
                <c:pt idx="14">
                  <c:v>52</c:v>
                </c:pt>
                <c:pt idx="15">
                  <c:v>56</c:v>
                </c:pt>
                <c:pt idx="16">
                  <c:v>60</c:v>
                </c:pt>
                <c:pt idx="17">
                  <c:v>64</c:v>
                </c:pt>
                <c:pt idx="18">
                  <c:v>68</c:v>
                </c:pt>
                <c:pt idx="19">
                  <c:v>72</c:v>
                </c:pt>
                <c:pt idx="20">
                  <c:v>76</c:v>
                </c:pt>
                <c:pt idx="21">
                  <c:v>80</c:v>
                </c:pt>
                <c:pt idx="22">
                  <c:v>84</c:v>
                </c:pt>
                <c:pt idx="23">
                  <c:v>88</c:v>
                </c:pt>
                <c:pt idx="24">
                  <c:v>92</c:v>
                </c:pt>
                <c:pt idx="25">
                  <c:v>96</c:v>
                </c:pt>
                <c:pt idx="26">
                  <c:v>100</c:v>
                </c:pt>
                <c:pt idx="27">
                  <c:v>104</c:v>
                </c:pt>
                <c:pt idx="28">
                  <c:v>108</c:v>
                </c:pt>
                <c:pt idx="29">
                  <c:v>112</c:v>
                </c:pt>
                <c:pt idx="30">
                  <c:v>116</c:v>
                </c:pt>
                <c:pt idx="31">
                  <c:v>120</c:v>
                </c:pt>
                <c:pt idx="32">
                  <c:v>124</c:v>
                </c:pt>
                <c:pt idx="33">
                  <c:v>128</c:v>
                </c:pt>
                <c:pt idx="34">
                  <c:v>132</c:v>
                </c:pt>
                <c:pt idx="35">
                  <c:v>136</c:v>
                </c:pt>
                <c:pt idx="36">
                  <c:v>140</c:v>
                </c:pt>
                <c:pt idx="37">
                  <c:v>144</c:v>
                </c:pt>
                <c:pt idx="38">
                  <c:v>148</c:v>
                </c:pt>
                <c:pt idx="39">
                  <c:v>152</c:v>
                </c:pt>
                <c:pt idx="40">
                  <c:v>156</c:v>
                </c:pt>
                <c:pt idx="41">
                  <c:v>160</c:v>
                </c:pt>
                <c:pt idx="42">
                  <c:v>164</c:v>
                </c:pt>
                <c:pt idx="43">
                  <c:v>168</c:v>
                </c:pt>
                <c:pt idx="44">
                  <c:v>172</c:v>
                </c:pt>
                <c:pt idx="45">
                  <c:v>176</c:v>
                </c:pt>
                <c:pt idx="46">
                  <c:v>180</c:v>
                </c:pt>
                <c:pt idx="47">
                  <c:v>184</c:v>
                </c:pt>
                <c:pt idx="48">
                  <c:v>188</c:v>
                </c:pt>
                <c:pt idx="49">
                  <c:v>192</c:v>
                </c:pt>
                <c:pt idx="50">
                  <c:v>196</c:v>
                </c:pt>
                <c:pt idx="51">
                  <c:v>200</c:v>
                </c:pt>
                <c:pt idx="52">
                  <c:v>204</c:v>
                </c:pt>
                <c:pt idx="53">
                  <c:v>208</c:v>
                </c:pt>
                <c:pt idx="54">
                  <c:v>212</c:v>
                </c:pt>
                <c:pt idx="55">
                  <c:v>216</c:v>
                </c:pt>
                <c:pt idx="56">
                  <c:v>220</c:v>
                </c:pt>
                <c:pt idx="57">
                  <c:v>224</c:v>
                </c:pt>
                <c:pt idx="58">
                  <c:v>228</c:v>
                </c:pt>
                <c:pt idx="59">
                  <c:v>232</c:v>
                </c:pt>
                <c:pt idx="60">
                  <c:v>236</c:v>
                </c:pt>
                <c:pt idx="61">
                  <c:v>240</c:v>
                </c:pt>
                <c:pt idx="62">
                  <c:v>244</c:v>
                </c:pt>
                <c:pt idx="63">
                  <c:v>248</c:v>
                </c:pt>
                <c:pt idx="64">
                  <c:v>252</c:v>
                </c:pt>
                <c:pt idx="65">
                  <c:v>256</c:v>
                </c:pt>
                <c:pt idx="66">
                  <c:v>260</c:v>
                </c:pt>
                <c:pt idx="67">
                  <c:v>264</c:v>
                </c:pt>
                <c:pt idx="68">
                  <c:v>268</c:v>
                </c:pt>
                <c:pt idx="69">
                  <c:v>272</c:v>
                </c:pt>
                <c:pt idx="70">
                  <c:v>276</c:v>
                </c:pt>
                <c:pt idx="71">
                  <c:v>280</c:v>
                </c:pt>
                <c:pt idx="72">
                  <c:v>284</c:v>
                </c:pt>
                <c:pt idx="73">
                  <c:v>288</c:v>
                </c:pt>
                <c:pt idx="74">
                  <c:v>292</c:v>
                </c:pt>
                <c:pt idx="75">
                  <c:v>296</c:v>
                </c:pt>
                <c:pt idx="76">
                  <c:v>300</c:v>
                </c:pt>
              </c:numCache>
            </c:numRef>
          </c:xVal>
          <c:yVal>
            <c:numRef>
              <c:f>Temperatur!$K$7:$K$82</c:f>
              <c:numCache>
                <c:formatCode>0.0</c:formatCode>
                <c:ptCount val="76"/>
                <c:pt idx="0">
                  <c:v>143.4</c:v>
                </c:pt>
                <c:pt idx="1">
                  <c:v>144.03333333333333</c:v>
                </c:pt>
                <c:pt idx="2">
                  <c:v>140.5</c:v>
                </c:pt>
                <c:pt idx="3">
                  <c:v>132.66666666666666</c:v>
                </c:pt>
                <c:pt idx="4">
                  <c:v>134.20000000000002</c:v>
                </c:pt>
                <c:pt idx="5">
                  <c:v>131.06666666666666</c:v>
                </c:pt>
                <c:pt idx="6" formatCode="General">
                  <c:v>127.10000000000001</c:v>
                </c:pt>
                <c:pt idx="7" formatCode="General">
                  <c:v>136.66666666666669</c:v>
                </c:pt>
                <c:pt idx="8" formatCode="General">
                  <c:v>131.30000000000001</c:v>
                </c:pt>
                <c:pt idx="9" formatCode="General">
                  <c:v>134.13333333333333</c:v>
                </c:pt>
                <c:pt idx="10" formatCode="General">
                  <c:v>134.86666666666665</c:v>
                </c:pt>
                <c:pt idx="11" formatCode="General">
                  <c:v>124.46666666666665</c:v>
                </c:pt>
                <c:pt idx="12" formatCode="General">
                  <c:v>129.83333333333334</c:v>
                </c:pt>
                <c:pt idx="13" formatCode="General">
                  <c:v>126.33333333333333</c:v>
                </c:pt>
                <c:pt idx="14" formatCode="General">
                  <c:v>128.53333333333333</c:v>
                </c:pt>
                <c:pt idx="15" formatCode="General">
                  <c:v>134.29999999999998</c:v>
                </c:pt>
                <c:pt idx="16" formatCode="General">
                  <c:v>133.06666666666666</c:v>
                </c:pt>
                <c:pt idx="17" formatCode="General">
                  <c:v>125.73333333333333</c:v>
                </c:pt>
                <c:pt idx="18" formatCode="General">
                  <c:v>125.10000000000001</c:v>
                </c:pt>
                <c:pt idx="19" formatCode="General">
                  <c:v>134.93333333333337</c:v>
                </c:pt>
                <c:pt idx="20" formatCode="General">
                  <c:v>134.86666666666665</c:v>
                </c:pt>
                <c:pt idx="21" formatCode="General">
                  <c:v>134.83333333333334</c:v>
                </c:pt>
                <c:pt idx="22" formatCode="General">
                  <c:v>132.96666666666667</c:v>
                </c:pt>
                <c:pt idx="23" formatCode="General">
                  <c:v>129.20000000000002</c:v>
                </c:pt>
                <c:pt idx="24" formatCode="General">
                  <c:v>124.7</c:v>
                </c:pt>
                <c:pt idx="25" formatCode="General">
                  <c:v>120.23333333333333</c:v>
                </c:pt>
                <c:pt idx="26" formatCode="General">
                  <c:v>133.73333333333332</c:v>
                </c:pt>
                <c:pt idx="27" formatCode="General">
                  <c:v>124.7</c:v>
                </c:pt>
                <c:pt idx="28" formatCode="General">
                  <c:v>128.4</c:v>
                </c:pt>
                <c:pt idx="29" formatCode="General">
                  <c:v>125.96666666666665</c:v>
                </c:pt>
                <c:pt idx="30" formatCode="General">
                  <c:v>130.1</c:v>
                </c:pt>
                <c:pt idx="31" formatCode="General">
                  <c:v>133.53333333333333</c:v>
                </c:pt>
                <c:pt idx="32" formatCode="General">
                  <c:v>134.73333333333335</c:v>
                </c:pt>
                <c:pt idx="33" formatCode="General">
                  <c:v>142.53333333333333</c:v>
                </c:pt>
                <c:pt idx="34" formatCode="General">
                  <c:v>130.5</c:v>
                </c:pt>
                <c:pt idx="35" formatCode="General">
                  <c:v>130.26666666666668</c:v>
                </c:pt>
                <c:pt idx="36" formatCode="General">
                  <c:v>140.70000000000002</c:v>
                </c:pt>
                <c:pt idx="37" formatCode="General">
                  <c:v>124.26666666666667</c:v>
                </c:pt>
                <c:pt idx="38" formatCode="General">
                  <c:v>139.1</c:v>
                </c:pt>
                <c:pt idx="39" formatCode="General">
                  <c:v>131.43333333333334</c:v>
                </c:pt>
                <c:pt idx="40" formatCode="General">
                  <c:v>130.20000000000002</c:v>
                </c:pt>
                <c:pt idx="41" formatCode="General">
                  <c:v>134.5</c:v>
                </c:pt>
                <c:pt idx="42" formatCode="General">
                  <c:v>130.16666666666666</c:v>
                </c:pt>
                <c:pt idx="43" formatCode="General">
                  <c:v>132.36666666666667</c:v>
                </c:pt>
                <c:pt idx="44" formatCode="General">
                  <c:v>135.43333333333334</c:v>
                </c:pt>
                <c:pt idx="45" formatCode="General">
                  <c:v>130.19999999999999</c:v>
                </c:pt>
                <c:pt idx="46" formatCode="General">
                  <c:v>128.20000000000002</c:v>
                </c:pt>
                <c:pt idx="47" formatCode="General">
                  <c:v>132.70000000000002</c:v>
                </c:pt>
                <c:pt idx="48" formatCode="General">
                  <c:v>130.6</c:v>
                </c:pt>
                <c:pt idx="49" formatCode="General">
                  <c:v>132.20000000000002</c:v>
                </c:pt>
                <c:pt idx="50" formatCode="General">
                  <c:v>124.73333333333333</c:v>
                </c:pt>
                <c:pt idx="51" formatCode="General">
                  <c:v>129.79999999999998</c:v>
                </c:pt>
                <c:pt idx="52" formatCode="General">
                  <c:v>130.33333333333334</c:v>
                </c:pt>
                <c:pt idx="53" formatCode="General">
                  <c:v>131.6</c:v>
                </c:pt>
                <c:pt idx="54" formatCode="General">
                  <c:v>139.83333333333334</c:v>
                </c:pt>
                <c:pt idx="55" formatCode="General">
                  <c:v>130.36666666666667</c:v>
                </c:pt>
                <c:pt idx="56" formatCode="General">
                  <c:v>131.1</c:v>
                </c:pt>
                <c:pt idx="57" formatCode="General">
                  <c:v>131.06666666666666</c:v>
                </c:pt>
                <c:pt idx="58" formatCode="General">
                  <c:v>135.19999999999999</c:v>
                </c:pt>
                <c:pt idx="59" formatCode="General">
                  <c:v>136.20000000000002</c:v>
                </c:pt>
                <c:pt idx="60" formatCode="General">
                  <c:v>135.1</c:v>
                </c:pt>
                <c:pt idx="61" formatCode="General">
                  <c:v>129.33333333333334</c:v>
                </c:pt>
                <c:pt idx="62" formatCode="General">
                  <c:v>133.5</c:v>
                </c:pt>
                <c:pt idx="63" formatCode="General">
                  <c:v>133.13333333333335</c:v>
                </c:pt>
                <c:pt idx="64" formatCode="General">
                  <c:v>136.53333333333333</c:v>
                </c:pt>
                <c:pt idx="65" formatCode="General">
                  <c:v>132.9</c:v>
                </c:pt>
                <c:pt idx="66" formatCode="General">
                  <c:v>129.46666666666667</c:v>
                </c:pt>
                <c:pt idx="67" formatCode="General">
                  <c:v>133.5</c:v>
                </c:pt>
                <c:pt idx="68" formatCode="General">
                  <c:v>131.93333333333334</c:v>
                </c:pt>
                <c:pt idx="69" formatCode="General">
                  <c:v>134.96666666666667</c:v>
                </c:pt>
                <c:pt idx="70" formatCode="General">
                  <c:v>133.13333333333333</c:v>
                </c:pt>
                <c:pt idx="71" formatCode="General">
                  <c:v>132.36666666666667</c:v>
                </c:pt>
                <c:pt idx="72" formatCode="General">
                  <c:v>130.56666666666666</c:v>
                </c:pt>
                <c:pt idx="73" formatCode="General">
                  <c:v>131.70000000000002</c:v>
                </c:pt>
                <c:pt idx="74" formatCode="General">
                  <c:v>130.43333333333334</c:v>
                </c:pt>
                <c:pt idx="75" formatCode="General">
                  <c:v>135.73333333333335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5D-411E-B756-AC226D3F303C}"/>
            </c:ext>
          </c:extLst>
        </c:ser>
        <c:ser>
          <c:idx val="1"/>
          <c:order val="1"/>
          <c:tx>
            <c:v>B20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Temperatur!$AA$6:$AA$82</c:f>
              <c:numCache>
                <c:formatCode>General</c:formatCode>
                <c:ptCount val="7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12</c:v>
                </c:pt>
                <c:pt idx="5">
                  <c:v>16</c:v>
                </c:pt>
                <c:pt idx="6">
                  <c:v>20</c:v>
                </c:pt>
                <c:pt idx="7">
                  <c:v>24</c:v>
                </c:pt>
                <c:pt idx="8">
                  <c:v>28</c:v>
                </c:pt>
                <c:pt idx="9">
                  <c:v>32</c:v>
                </c:pt>
                <c:pt idx="10">
                  <c:v>36</c:v>
                </c:pt>
                <c:pt idx="11">
                  <c:v>40</c:v>
                </c:pt>
                <c:pt idx="12">
                  <c:v>44</c:v>
                </c:pt>
                <c:pt idx="13">
                  <c:v>48</c:v>
                </c:pt>
                <c:pt idx="14">
                  <c:v>52</c:v>
                </c:pt>
                <c:pt idx="15">
                  <c:v>56</c:v>
                </c:pt>
                <c:pt idx="16">
                  <c:v>60</c:v>
                </c:pt>
                <c:pt idx="17">
                  <c:v>64</c:v>
                </c:pt>
                <c:pt idx="18">
                  <c:v>68</c:v>
                </c:pt>
                <c:pt idx="19">
                  <c:v>72</c:v>
                </c:pt>
                <c:pt idx="20">
                  <c:v>76</c:v>
                </c:pt>
                <c:pt idx="21">
                  <c:v>80</c:v>
                </c:pt>
                <c:pt idx="22">
                  <c:v>84</c:v>
                </c:pt>
                <c:pt idx="23">
                  <c:v>88</c:v>
                </c:pt>
                <c:pt idx="24">
                  <c:v>92</c:v>
                </c:pt>
                <c:pt idx="25">
                  <c:v>96</c:v>
                </c:pt>
                <c:pt idx="26">
                  <c:v>100</c:v>
                </c:pt>
                <c:pt idx="27">
                  <c:v>104</c:v>
                </c:pt>
                <c:pt idx="28">
                  <c:v>108</c:v>
                </c:pt>
                <c:pt idx="29">
                  <c:v>112</c:v>
                </c:pt>
                <c:pt idx="30">
                  <c:v>116</c:v>
                </c:pt>
                <c:pt idx="31">
                  <c:v>120</c:v>
                </c:pt>
                <c:pt idx="32">
                  <c:v>124</c:v>
                </c:pt>
                <c:pt idx="33">
                  <c:v>128</c:v>
                </c:pt>
                <c:pt idx="34">
                  <c:v>132</c:v>
                </c:pt>
                <c:pt idx="35">
                  <c:v>136</c:v>
                </c:pt>
                <c:pt idx="36">
                  <c:v>140</c:v>
                </c:pt>
                <c:pt idx="37">
                  <c:v>144</c:v>
                </c:pt>
                <c:pt idx="38">
                  <c:v>148</c:v>
                </c:pt>
                <c:pt idx="39">
                  <c:v>152</c:v>
                </c:pt>
                <c:pt idx="40">
                  <c:v>156</c:v>
                </c:pt>
                <c:pt idx="41">
                  <c:v>160</c:v>
                </c:pt>
                <c:pt idx="42">
                  <c:v>164</c:v>
                </c:pt>
                <c:pt idx="43">
                  <c:v>168</c:v>
                </c:pt>
                <c:pt idx="44">
                  <c:v>172</c:v>
                </c:pt>
                <c:pt idx="45">
                  <c:v>176</c:v>
                </c:pt>
                <c:pt idx="46">
                  <c:v>180</c:v>
                </c:pt>
                <c:pt idx="47">
                  <c:v>184</c:v>
                </c:pt>
                <c:pt idx="48">
                  <c:v>188</c:v>
                </c:pt>
                <c:pt idx="49">
                  <c:v>192</c:v>
                </c:pt>
                <c:pt idx="50">
                  <c:v>196</c:v>
                </c:pt>
                <c:pt idx="51">
                  <c:v>200</c:v>
                </c:pt>
                <c:pt idx="52">
                  <c:v>204</c:v>
                </c:pt>
                <c:pt idx="53">
                  <c:v>208</c:v>
                </c:pt>
                <c:pt idx="54">
                  <c:v>212</c:v>
                </c:pt>
                <c:pt idx="55">
                  <c:v>216</c:v>
                </c:pt>
                <c:pt idx="56">
                  <c:v>220</c:v>
                </c:pt>
                <c:pt idx="57">
                  <c:v>224</c:v>
                </c:pt>
                <c:pt idx="58">
                  <c:v>228</c:v>
                </c:pt>
                <c:pt idx="59">
                  <c:v>232</c:v>
                </c:pt>
                <c:pt idx="60">
                  <c:v>236</c:v>
                </c:pt>
                <c:pt idx="61">
                  <c:v>240</c:v>
                </c:pt>
                <c:pt idx="62">
                  <c:v>244</c:v>
                </c:pt>
                <c:pt idx="63">
                  <c:v>248</c:v>
                </c:pt>
                <c:pt idx="64">
                  <c:v>252</c:v>
                </c:pt>
                <c:pt idx="65">
                  <c:v>256</c:v>
                </c:pt>
                <c:pt idx="66">
                  <c:v>260</c:v>
                </c:pt>
                <c:pt idx="67">
                  <c:v>264</c:v>
                </c:pt>
                <c:pt idx="68">
                  <c:v>268</c:v>
                </c:pt>
                <c:pt idx="69">
                  <c:v>272</c:v>
                </c:pt>
                <c:pt idx="70">
                  <c:v>276</c:v>
                </c:pt>
                <c:pt idx="71">
                  <c:v>280</c:v>
                </c:pt>
                <c:pt idx="72">
                  <c:v>284</c:v>
                </c:pt>
                <c:pt idx="73">
                  <c:v>288</c:v>
                </c:pt>
                <c:pt idx="74">
                  <c:v>292</c:v>
                </c:pt>
                <c:pt idx="75">
                  <c:v>296</c:v>
                </c:pt>
                <c:pt idx="76">
                  <c:v>300</c:v>
                </c:pt>
              </c:numCache>
            </c:numRef>
          </c:xVal>
          <c:yVal>
            <c:numRef>
              <c:f>Temperatur!$AK$7:$AK$82</c:f>
              <c:numCache>
                <c:formatCode>0.0</c:formatCode>
                <c:ptCount val="76"/>
                <c:pt idx="0">
                  <c:v>131</c:v>
                </c:pt>
                <c:pt idx="1">
                  <c:v>142.16666666666666</c:v>
                </c:pt>
                <c:pt idx="2">
                  <c:v>143.9</c:v>
                </c:pt>
                <c:pt idx="3">
                  <c:v>135.93333333333331</c:v>
                </c:pt>
                <c:pt idx="4">
                  <c:v>141.5</c:v>
                </c:pt>
                <c:pt idx="5">
                  <c:v>136.80000000000001</c:v>
                </c:pt>
                <c:pt idx="6" formatCode="General">
                  <c:v>142.23333333333332</c:v>
                </c:pt>
                <c:pt idx="7" formatCode="General">
                  <c:v>133.06666666666666</c:v>
                </c:pt>
                <c:pt idx="8" formatCode="General">
                  <c:v>143.43333333333334</c:v>
                </c:pt>
                <c:pt idx="9" formatCode="General">
                  <c:v>144.13333333333333</c:v>
                </c:pt>
                <c:pt idx="10" formatCode="General">
                  <c:v>140.93333333333337</c:v>
                </c:pt>
                <c:pt idx="11" formatCode="General">
                  <c:v>127.09999999999998</c:v>
                </c:pt>
                <c:pt idx="12" formatCode="General">
                  <c:v>130.13333333333333</c:v>
                </c:pt>
                <c:pt idx="13" formatCode="General">
                  <c:v>129.43333333333334</c:v>
                </c:pt>
                <c:pt idx="14" formatCode="General">
                  <c:v>130.73333333333332</c:v>
                </c:pt>
                <c:pt idx="15" formatCode="General">
                  <c:v>140.33333333333334</c:v>
                </c:pt>
                <c:pt idx="16" formatCode="General">
                  <c:v>134.86666666666667</c:v>
                </c:pt>
                <c:pt idx="17" formatCode="General">
                  <c:v>131.16666666666666</c:v>
                </c:pt>
                <c:pt idx="18" formatCode="General">
                  <c:v>134.86666666666665</c:v>
                </c:pt>
                <c:pt idx="19" formatCode="General">
                  <c:v>131.06666666666666</c:v>
                </c:pt>
                <c:pt idx="20" formatCode="General">
                  <c:v>133.96666666666667</c:v>
                </c:pt>
                <c:pt idx="21" formatCode="General">
                  <c:v>135.1</c:v>
                </c:pt>
                <c:pt idx="22" formatCode="General">
                  <c:v>132.43333333333331</c:v>
                </c:pt>
                <c:pt idx="23" formatCode="General">
                  <c:v>133.43333333333334</c:v>
                </c:pt>
                <c:pt idx="24" formatCode="General">
                  <c:v>129.86666666666667</c:v>
                </c:pt>
                <c:pt idx="25" formatCode="General">
                  <c:v>127.96666666666665</c:v>
                </c:pt>
                <c:pt idx="26" formatCode="General">
                  <c:v>131.79999999999998</c:v>
                </c:pt>
                <c:pt idx="27" formatCode="General">
                  <c:v>125.73333333333333</c:v>
                </c:pt>
                <c:pt idx="28" formatCode="General">
                  <c:v>125.13333333333333</c:v>
                </c:pt>
                <c:pt idx="29" formatCode="General">
                  <c:v>124.5</c:v>
                </c:pt>
                <c:pt idx="30" formatCode="General">
                  <c:v>130.93333333333334</c:v>
                </c:pt>
                <c:pt idx="31" formatCode="General">
                  <c:v>124.53333333333335</c:v>
                </c:pt>
                <c:pt idx="32" formatCode="General">
                  <c:v>125.60000000000001</c:v>
                </c:pt>
                <c:pt idx="33" formatCode="General">
                  <c:v>141.63333333333333</c:v>
                </c:pt>
                <c:pt idx="34" formatCode="General">
                  <c:v>136.1</c:v>
                </c:pt>
                <c:pt idx="35" formatCode="General">
                  <c:v>134.46666666666667</c:v>
                </c:pt>
                <c:pt idx="36" formatCode="General">
                  <c:v>140.4</c:v>
                </c:pt>
                <c:pt idx="37" formatCode="General">
                  <c:v>124.16666666666667</c:v>
                </c:pt>
                <c:pt idx="38" formatCode="General">
                  <c:v>134.5</c:v>
                </c:pt>
                <c:pt idx="39" formatCode="General">
                  <c:v>131.76666666666668</c:v>
                </c:pt>
                <c:pt idx="40" formatCode="General">
                  <c:v>130.70000000000002</c:v>
                </c:pt>
                <c:pt idx="41" formatCode="General">
                  <c:v>135.83333333333334</c:v>
                </c:pt>
                <c:pt idx="42" formatCode="General">
                  <c:v>134.03333333333333</c:v>
                </c:pt>
                <c:pt idx="43" formatCode="General">
                  <c:v>129.73333333333335</c:v>
                </c:pt>
                <c:pt idx="44" formatCode="General">
                  <c:v>133.6</c:v>
                </c:pt>
                <c:pt idx="45" formatCode="General">
                  <c:v>133.4</c:v>
                </c:pt>
                <c:pt idx="46" formatCode="General">
                  <c:v>131.66666666666666</c:v>
                </c:pt>
                <c:pt idx="47" formatCode="General">
                  <c:v>136.9</c:v>
                </c:pt>
                <c:pt idx="48" formatCode="General">
                  <c:v>133.56666666666669</c:v>
                </c:pt>
                <c:pt idx="49" formatCode="General">
                  <c:v>133</c:v>
                </c:pt>
                <c:pt idx="50">
                  <c:v>132.06666666666669</c:v>
                </c:pt>
                <c:pt idx="51" formatCode="General">
                  <c:v>130.43333333333331</c:v>
                </c:pt>
                <c:pt idx="52" formatCode="General">
                  <c:v>133.13333333333333</c:v>
                </c:pt>
                <c:pt idx="53" formatCode="General">
                  <c:v>135.03333333333333</c:v>
                </c:pt>
                <c:pt idx="54" formatCode="General">
                  <c:v>136.36666666666667</c:v>
                </c:pt>
                <c:pt idx="55" formatCode="General">
                  <c:v>130.33333333333334</c:v>
                </c:pt>
                <c:pt idx="56" formatCode="General">
                  <c:v>131.19999999999999</c:v>
                </c:pt>
                <c:pt idx="57" formatCode="General">
                  <c:v>129.13333333333333</c:v>
                </c:pt>
                <c:pt idx="58" formatCode="General">
                  <c:v>133.73333333333332</c:v>
                </c:pt>
                <c:pt idx="59" formatCode="General">
                  <c:v>130.53333333333333</c:v>
                </c:pt>
                <c:pt idx="60" formatCode="General">
                  <c:v>132.83333333333331</c:v>
                </c:pt>
                <c:pt idx="61" formatCode="General">
                  <c:v>132.16666666666666</c:v>
                </c:pt>
                <c:pt idx="62" formatCode="General">
                  <c:v>132.46666666666667</c:v>
                </c:pt>
                <c:pt idx="63" formatCode="General">
                  <c:v>131.46666666666667</c:v>
                </c:pt>
                <c:pt idx="64" formatCode="General">
                  <c:v>127.93333333333334</c:v>
                </c:pt>
                <c:pt idx="65" formatCode="General">
                  <c:v>123.76666666666667</c:v>
                </c:pt>
                <c:pt idx="66" formatCode="General">
                  <c:v>126.66666666666667</c:v>
                </c:pt>
                <c:pt idx="67" formatCode="General">
                  <c:v>125.19999999999999</c:v>
                </c:pt>
                <c:pt idx="68" formatCode="General">
                  <c:v>121.56666666666666</c:v>
                </c:pt>
                <c:pt idx="69" formatCode="General">
                  <c:v>128.46666666666667</c:v>
                </c:pt>
                <c:pt idx="70" formatCode="General">
                  <c:v>127.2</c:v>
                </c:pt>
                <c:pt idx="71" formatCode="General">
                  <c:v>130.4</c:v>
                </c:pt>
                <c:pt idx="72" formatCode="General">
                  <c:v>124.93333333333334</c:v>
                </c:pt>
                <c:pt idx="73" formatCode="General">
                  <c:v>126.46666666666665</c:v>
                </c:pt>
                <c:pt idx="74" formatCode="General">
                  <c:v>129.6</c:v>
                </c:pt>
                <c:pt idx="75" formatCode="General">
                  <c:v>130.06666666666666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5D-411E-B756-AC226D3F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302224"/>
        <c:axId val="751295568"/>
      </c:scatterChart>
      <c:valAx>
        <c:axId val="751302224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r>
                  <a:rPr lang="en-US" baseline="0"/>
                  <a:t> Operasi (jam)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51295568"/>
        <c:crosses val="autoZero"/>
        <c:crossBetween val="midCat"/>
        <c:majorUnit val="20"/>
      </c:valAx>
      <c:valAx>
        <c:axId val="751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Cylinder Block (</a:t>
                </a:r>
                <a:r>
                  <a:rPr lang="en-US" baseline="30000"/>
                  <a:t>O</a:t>
                </a:r>
                <a:r>
                  <a:rPr lang="en-US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51302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Cylinder Head</a:t>
            </a:r>
            <a:r>
              <a:rPr lang="en-US" baseline="0"/>
              <a:t> vs Waktu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Temperatur!$A$7:$A$82</c:f>
              <c:numCache>
                <c:formatCode>General</c:formatCode>
                <c:ptCount val="7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  <c:pt idx="36">
                  <c:v>144</c:v>
                </c:pt>
                <c:pt idx="37">
                  <c:v>148</c:v>
                </c:pt>
                <c:pt idx="38">
                  <c:v>152</c:v>
                </c:pt>
                <c:pt idx="39">
                  <c:v>156</c:v>
                </c:pt>
                <c:pt idx="40">
                  <c:v>160</c:v>
                </c:pt>
                <c:pt idx="41">
                  <c:v>164</c:v>
                </c:pt>
                <c:pt idx="42">
                  <c:v>168</c:v>
                </c:pt>
                <c:pt idx="43">
                  <c:v>172</c:v>
                </c:pt>
                <c:pt idx="44">
                  <c:v>176</c:v>
                </c:pt>
                <c:pt idx="45">
                  <c:v>180</c:v>
                </c:pt>
                <c:pt idx="46">
                  <c:v>184</c:v>
                </c:pt>
                <c:pt idx="47">
                  <c:v>188</c:v>
                </c:pt>
                <c:pt idx="48">
                  <c:v>192</c:v>
                </c:pt>
                <c:pt idx="49">
                  <c:v>196</c:v>
                </c:pt>
                <c:pt idx="50">
                  <c:v>200</c:v>
                </c:pt>
                <c:pt idx="51">
                  <c:v>204</c:v>
                </c:pt>
                <c:pt idx="52">
                  <c:v>208</c:v>
                </c:pt>
                <c:pt idx="53">
                  <c:v>212</c:v>
                </c:pt>
                <c:pt idx="54">
                  <c:v>216</c:v>
                </c:pt>
                <c:pt idx="55">
                  <c:v>220</c:v>
                </c:pt>
                <c:pt idx="56">
                  <c:v>224</c:v>
                </c:pt>
                <c:pt idx="57">
                  <c:v>228</c:v>
                </c:pt>
                <c:pt idx="58">
                  <c:v>232</c:v>
                </c:pt>
                <c:pt idx="59">
                  <c:v>236</c:v>
                </c:pt>
                <c:pt idx="60">
                  <c:v>240</c:v>
                </c:pt>
                <c:pt idx="61">
                  <c:v>244</c:v>
                </c:pt>
                <c:pt idx="62">
                  <c:v>248</c:v>
                </c:pt>
                <c:pt idx="63">
                  <c:v>252</c:v>
                </c:pt>
                <c:pt idx="64">
                  <c:v>256</c:v>
                </c:pt>
                <c:pt idx="65">
                  <c:v>260</c:v>
                </c:pt>
                <c:pt idx="66">
                  <c:v>264</c:v>
                </c:pt>
                <c:pt idx="67">
                  <c:v>268</c:v>
                </c:pt>
                <c:pt idx="68">
                  <c:v>272</c:v>
                </c:pt>
                <c:pt idx="69">
                  <c:v>276</c:v>
                </c:pt>
                <c:pt idx="70">
                  <c:v>280</c:v>
                </c:pt>
                <c:pt idx="71">
                  <c:v>284</c:v>
                </c:pt>
                <c:pt idx="72">
                  <c:v>288</c:v>
                </c:pt>
                <c:pt idx="73">
                  <c:v>292</c:v>
                </c:pt>
                <c:pt idx="74">
                  <c:v>296</c:v>
                </c:pt>
                <c:pt idx="75">
                  <c:v>300</c:v>
                </c:pt>
              </c:numCache>
            </c:numRef>
          </c:xVal>
          <c:yVal>
            <c:numRef>
              <c:f>Temperatur!$F$7:$F$82</c:f>
              <c:numCache>
                <c:formatCode>General</c:formatCode>
                <c:ptCount val="76"/>
                <c:pt idx="0">
                  <c:v>116.2</c:v>
                </c:pt>
                <c:pt idx="1">
                  <c:v>145.5</c:v>
                </c:pt>
                <c:pt idx="2">
                  <c:v>147.19999999999999</c:v>
                </c:pt>
                <c:pt idx="3" formatCode="0.0">
                  <c:v>149.19999999999999</c:v>
                </c:pt>
                <c:pt idx="4">
                  <c:v>140.19999999999999</c:v>
                </c:pt>
                <c:pt idx="5">
                  <c:v>147.30000000000001</c:v>
                </c:pt>
                <c:pt idx="6">
                  <c:v>140.69999999999999</c:v>
                </c:pt>
                <c:pt idx="7">
                  <c:v>145.1</c:v>
                </c:pt>
                <c:pt idx="8">
                  <c:v>141.9</c:v>
                </c:pt>
                <c:pt idx="9">
                  <c:v>143.69999999999999</c:v>
                </c:pt>
                <c:pt idx="10">
                  <c:v>138.19999999999999</c:v>
                </c:pt>
                <c:pt idx="11">
                  <c:v>129.5</c:v>
                </c:pt>
                <c:pt idx="12">
                  <c:v>138.69999999999999</c:v>
                </c:pt>
                <c:pt idx="13">
                  <c:v>129.6</c:v>
                </c:pt>
                <c:pt idx="14">
                  <c:v>136.4</c:v>
                </c:pt>
                <c:pt idx="15">
                  <c:v>141.30000000000001</c:v>
                </c:pt>
                <c:pt idx="16">
                  <c:v>138.6</c:v>
                </c:pt>
                <c:pt idx="17">
                  <c:v>132.5</c:v>
                </c:pt>
                <c:pt idx="18">
                  <c:v>131.4</c:v>
                </c:pt>
                <c:pt idx="19">
                  <c:v>140.4</c:v>
                </c:pt>
                <c:pt idx="20">
                  <c:v>140.69999999999999</c:v>
                </c:pt>
                <c:pt idx="21">
                  <c:v>141.1</c:v>
                </c:pt>
                <c:pt idx="22">
                  <c:v>140.4</c:v>
                </c:pt>
                <c:pt idx="23">
                  <c:v>135.80000000000001</c:v>
                </c:pt>
                <c:pt idx="24">
                  <c:v>130.19999999999999</c:v>
                </c:pt>
                <c:pt idx="25">
                  <c:v>125.3</c:v>
                </c:pt>
                <c:pt idx="26">
                  <c:v>136.6</c:v>
                </c:pt>
                <c:pt idx="27">
                  <c:v>129</c:v>
                </c:pt>
                <c:pt idx="28">
                  <c:v>131.1</c:v>
                </c:pt>
                <c:pt idx="29">
                  <c:v>130.30000000000001</c:v>
                </c:pt>
                <c:pt idx="30">
                  <c:v>136</c:v>
                </c:pt>
                <c:pt idx="31">
                  <c:v>138.1</c:v>
                </c:pt>
                <c:pt idx="32">
                  <c:v>141</c:v>
                </c:pt>
                <c:pt idx="33">
                  <c:v>137.69999999999999</c:v>
                </c:pt>
                <c:pt idx="34">
                  <c:v>140.6</c:v>
                </c:pt>
                <c:pt idx="35">
                  <c:v>135.69999999999999</c:v>
                </c:pt>
                <c:pt idx="36">
                  <c:v>135.6</c:v>
                </c:pt>
                <c:pt idx="37">
                  <c:v>132.19999999999999</c:v>
                </c:pt>
                <c:pt idx="38">
                  <c:v>131.69999999999999</c:v>
                </c:pt>
                <c:pt idx="39">
                  <c:v>139.30000000000001</c:v>
                </c:pt>
                <c:pt idx="40">
                  <c:v>138.19999999999999</c:v>
                </c:pt>
                <c:pt idx="41">
                  <c:v>140.4</c:v>
                </c:pt>
                <c:pt idx="42">
                  <c:v>138.19999999999999</c:v>
                </c:pt>
                <c:pt idx="43">
                  <c:v>139</c:v>
                </c:pt>
                <c:pt idx="44">
                  <c:v>139.6</c:v>
                </c:pt>
                <c:pt idx="45">
                  <c:v>134.30000000000001</c:v>
                </c:pt>
                <c:pt idx="46">
                  <c:v>137</c:v>
                </c:pt>
                <c:pt idx="47">
                  <c:v>141.19999999999999</c:v>
                </c:pt>
                <c:pt idx="48">
                  <c:v>139.5</c:v>
                </c:pt>
                <c:pt idx="49">
                  <c:v>140.4</c:v>
                </c:pt>
                <c:pt idx="50">
                  <c:v>136.30000000000001</c:v>
                </c:pt>
                <c:pt idx="51">
                  <c:v>140.1</c:v>
                </c:pt>
                <c:pt idx="52">
                  <c:v>141</c:v>
                </c:pt>
                <c:pt idx="53">
                  <c:v>136.4</c:v>
                </c:pt>
                <c:pt idx="54">
                  <c:v>145.6</c:v>
                </c:pt>
                <c:pt idx="55">
                  <c:v>140</c:v>
                </c:pt>
                <c:pt idx="56">
                  <c:v>140</c:v>
                </c:pt>
                <c:pt idx="57">
                  <c:v>136.69999999999999</c:v>
                </c:pt>
                <c:pt idx="58">
                  <c:v>140.69999999999999</c:v>
                </c:pt>
                <c:pt idx="59">
                  <c:v>140.69999999999999</c:v>
                </c:pt>
                <c:pt idx="60">
                  <c:v>141.4</c:v>
                </c:pt>
                <c:pt idx="61">
                  <c:v>133.5</c:v>
                </c:pt>
                <c:pt idx="62">
                  <c:v>139.1</c:v>
                </c:pt>
                <c:pt idx="63">
                  <c:v>139.4</c:v>
                </c:pt>
                <c:pt idx="64">
                  <c:v>143.6</c:v>
                </c:pt>
                <c:pt idx="65">
                  <c:v>136.1</c:v>
                </c:pt>
                <c:pt idx="66">
                  <c:v>136.9</c:v>
                </c:pt>
                <c:pt idx="67">
                  <c:v>136.4</c:v>
                </c:pt>
                <c:pt idx="68">
                  <c:v>136.30000000000001</c:v>
                </c:pt>
                <c:pt idx="69">
                  <c:v>140.1</c:v>
                </c:pt>
                <c:pt idx="70">
                  <c:v>136.30000000000001</c:v>
                </c:pt>
                <c:pt idx="71">
                  <c:v>139</c:v>
                </c:pt>
                <c:pt idx="72">
                  <c:v>136.80000000000001</c:v>
                </c:pt>
                <c:pt idx="73">
                  <c:v>138.5</c:v>
                </c:pt>
                <c:pt idx="74">
                  <c:v>138.69999999999999</c:v>
                </c:pt>
                <c:pt idx="75">
                  <c:v>141.19999999999999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83-4FD7-82A0-EA674123582B}"/>
            </c:ext>
          </c:extLst>
        </c:ser>
        <c:ser>
          <c:idx val="1"/>
          <c:order val="1"/>
          <c:tx>
            <c:v>B20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Temperatur!$AA$7:$AA$82</c:f>
              <c:numCache>
                <c:formatCode>General</c:formatCode>
                <c:ptCount val="76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  <c:pt idx="36">
                  <c:v>144</c:v>
                </c:pt>
                <c:pt idx="37">
                  <c:v>148</c:v>
                </c:pt>
                <c:pt idx="38">
                  <c:v>152</c:v>
                </c:pt>
                <c:pt idx="39">
                  <c:v>156</c:v>
                </c:pt>
                <c:pt idx="40">
                  <c:v>160</c:v>
                </c:pt>
                <c:pt idx="41">
                  <c:v>164</c:v>
                </c:pt>
                <c:pt idx="42">
                  <c:v>168</c:v>
                </c:pt>
                <c:pt idx="43">
                  <c:v>172</c:v>
                </c:pt>
                <c:pt idx="44">
                  <c:v>176</c:v>
                </c:pt>
                <c:pt idx="45">
                  <c:v>180</c:v>
                </c:pt>
                <c:pt idx="46">
                  <c:v>184</c:v>
                </c:pt>
                <c:pt idx="47">
                  <c:v>188</c:v>
                </c:pt>
                <c:pt idx="48">
                  <c:v>192</c:v>
                </c:pt>
                <c:pt idx="49">
                  <c:v>196</c:v>
                </c:pt>
                <c:pt idx="50">
                  <c:v>200</c:v>
                </c:pt>
                <c:pt idx="51">
                  <c:v>204</c:v>
                </c:pt>
                <c:pt idx="52">
                  <c:v>208</c:v>
                </c:pt>
                <c:pt idx="53">
                  <c:v>212</c:v>
                </c:pt>
                <c:pt idx="54">
                  <c:v>216</c:v>
                </c:pt>
                <c:pt idx="55">
                  <c:v>220</c:v>
                </c:pt>
                <c:pt idx="56">
                  <c:v>224</c:v>
                </c:pt>
                <c:pt idx="57">
                  <c:v>228</c:v>
                </c:pt>
                <c:pt idx="58">
                  <c:v>232</c:v>
                </c:pt>
                <c:pt idx="59">
                  <c:v>236</c:v>
                </c:pt>
                <c:pt idx="60">
                  <c:v>240</c:v>
                </c:pt>
                <c:pt idx="61">
                  <c:v>244</c:v>
                </c:pt>
                <c:pt idx="62">
                  <c:v>248</c:v>
                </c:pt>
                <c:pt idx="63">
                  <c:v>252</c:v>
                </c:pt>
                <c:pt idx="64">
                  <c:v>256</c:v>
                </c:pt>
                <c:pt idx="65">
                  <c:v>260</c:v>
                </c:pt>
                <c:pt idx="66">
                  <c:v>264</c:v>
                </c:pt>
                <c:pt idx="67">
                  <c:v>268</c:v>
                </c:pt>
                <c:pt idx="68">
                  <c:v>272</c:v>
                </c:pt>
                <c:pt idx="69">
                  <c:v>276</c:v>
                </c:pt>
                <c:pt idx="70">
                  <c:v>280</c:v>
                </c:pt>
                <c:pt idx="71">
                  <c:v>284</c:v>
                </c:pt>
                <c:pt idx="72">
                  <c:v>288</c:v>
                </c:pt>
                <c:pt idx="73">
                  <c:v>292</c:v>
                </c:pt>
                <c:pt idx="74">
                  <c:v>296</c:v>
                </c:pt>
                <c:pt idx="75">
                  <c:v>300</c:v>
                </c:pt>
              </c:numCache>
            </c:numRef>
          </c:xVal>
          <c:yVal>
            <c:numRef>
              <c:f>Temperatur!$AG$7:$AG$82</c:f>
              <c:numCache>
                <c:formatCode>0.0</c:formatCode>
                <c:ptCount val="76"/>
                <c:pt idx="0">
                  <c:v>124.09999999999998</c:v>
                </c:pt>
                <c:pt idx="1">
                  <c:v>145.99999999999997</c:v>
                </c:pt>
                <c:pt idx="2">
                  <c:v>153.53333333333333</c:v>
                </c:pt>
                <c:pt idx="3">
                  <c:v>147.70000000000002</c:v>
                </c:pt>
                <c:pt idx="4">
                  <c:v>147</c:v>
                </c:pt>
                <c:pt idx="5">
                  <c:v>147.20000000000002</c:v>
                </c:pt>
                <c:pt idx="6" formatCode="General">
                  <c:v>152.29999999999998</c:v>
                </c:pt>
                <c:pt idx="7" formatCode="General">
                  <c:v>144</c:v>
                </c:pt>
                <c:pt idx="8" formatCode="General">
                  <c:v>148.76666666666665</c:v>
                </c:pt>
                <c:pt idx="9" formatCode="General">
                  <c:v>145.6</c:v>
                </c:pt>
                <c:pt idx="10" formatCode="General">
                  <c:v>146</c:v>
                </c:pt>
                <c:pt idx="11" formatCode="General">
                  <c:v>142.29999999999998</c:v>
                </c:pt>
                <c:pt idx="12" formatCode="General">
                  <c:v>137.46666666666667</c:v>
                </c:pt>
                <c:pt idx="13" formatCode="General">
                  <c:v>137.63333333333333</c:v>
                </c:pt>
                <c:pt idx="14" formatCode="General">
                  <c:v>135.76666666666668</c:v>
                </c:pt>
                <c:pt idx="15" formatCode="General">
                  <c:v>146.23333333333332</c:v>
                </c:pt>
                <c:pt idx="16" formatCode="General">
                  <c:v>140.56666666666669</c:v>
                </c:pt>
                <c:pt idx="17" formatCode="General">
                  <c:v>138.66666666666666</c:v>
                </c:pt>
                <c:pt idx="18" formatCode="General">
                  <c:v>141.13333333333333</c:v>
                </c:pt>
                <c:pt idx="19" formatCode="General">
                  <c:v>136.36666666666665</c:v>
                </c:pt>
                <c:pt idx="20" formatCode="General">
                  <c:v>140.53333333333333</c:v>
                </c:pt>
                <c:pt idx="21" formatCode="General">
                  <c:v>140.43333333333331</c:v>
                </c:pt>
                <c:pt idx="22" formatCode="General">
                  <c:v>138.73333333333332</c:v>
                </c:pt>
                <c:pt idx="23" formatCode="General">
                  <c:v>140.6</c:v>
                </c:pt>
                <c:pt idx="24" formatCode="General">
                  <c:v>135.73333333333335</c:v>
                </c:pt>
                <c:pt idx="25" formatCode="General">
                  <c:v>133.70000000000002</c:v>
                </c:pt>
                <c:pt idx="26" formatCode="General">
                  <c:v>136.1</c:v>
                </c:pt>
                <c:pt idx="27" formatCode="General">
                  <c:v>131.70000000000002</c:v>
                </c:pt>
                <c:pt idx="28" formatCode="General">
                  <c:v>129.36666666666667</c:v>
                </c:pt>
                <c:pt idx="29" formatCode="General">
                  <c:v>131.5</c:v>
                </c:pt>
                <c:pt idx="30" formatCode="General">
                  <c:v>132.43333333333334</c:v>
                </c:pt>
                <c:pt idx="31" formatCode="General">
                  <c:v>130.93333333333334</c:v>
                </c:pt>
                <c:pt idx="32" formatCode="General">
                  <c:v>130.93333333333337</c:v>
                </c:pt>
                <c:pt idx="33" formatCode="General">
                  <c:v>133.79999999999998</c:v>
                </c:pt>
                <c:pt idx="34" formatCode="General">
                  <c:v>141.1</c:v>
                </c:pt>
                <c:pt idx="35" formatCode="General">
                  <c:v>140.13333333333335</c:v>
                </c:pt>
                <c:pt idx="36" formatCode="General">
                  <c:v>133.76666666666668</c:v>
                </c:pt>
                <c:pt idx="37" formatCode="General">
                  <c:v>137.5</c:v>
                </c:pt>
                <c:pt idx="38" formatCode="General">
                  <c:v>139.83333333333334</c:v>
                </c:pt>
                <c:pt idx="39" formatCode="General">
                  <c:v>136.86666666666665</c:v>
                </c:pt>
                <c:pt idx="40" formatCode="General">
                  <c:v>137.76666666666668</c:v>
                </c:pt>
                <c:pt idx="41" formatCode="General">
                  <c:v>142</c:v>
                </c:pt>
                <c:pt idx="42" formatCode="General">
                  <c:v>142.6</c:v>
                </c:pt>
                <c:pt idx="43" formatCode="General">
                  <c:v>135.93333333333334</c:v>
                </c:pt>
                <c:pt idx="44" formatCode="General">
                  <c:v>137.79999999999998</c:v>
                </c:pt>
                <c:pt idx="45" formatCode="General">
                  <c:v>140.03333333333333</c:v>
                </c:pt>
                <c:pt idx="46" formatCode="General">
                  <c:v>138.66666666666666</c:v>
                </c:pt>
                <c:pt idx="47" formatCode="General">
                  <c:v>143</c:v>
                </c:pt>
                <c:pt idx="48" formatCode="General">
                  <c:v>139.96666666666667</c:v>
                </c:pt>
                <c:pt idx="49" formatCode="General">
                  <c:v>141</c:v>
                </c:pt>
                <c:pt idx="50" formatCode="General">
                  <c:v>136.16666666666666</c:v>
                </c:pt>
                <c:pt idx="51" formatCode="General">
                  <c:v>135.96666666666667</c:v>
                </c:pt>
                <c:pt idx="52" formatCode="General">
                  <c:v>135.9</c:v>
                </c:pt>
                <c:pt idx="53" formatCode="General">
                  <c:v>140.43333333333331</c:v>
                </c:pt>
                <c:pt idx="54" formatCode="General">
                  <c:v>142.4</c:v>
                </c:pt>
                <c:pt idx="55" formatCode="General">
                  <c:v>133.33333333333334</c:v>
                </c:pt>
                <c:pt idx="56" formatCode="General">
                  <c:v>135.93333333333334</c:v>
                </c:pt>
                <c:pt idx="57" formatCode="General">
                  <c:v>132.93333333333334</c:v>
                </c:pt>
                <c:pt idx="58" formatCode="General">
                  <c:v>139.56666666666666</c:v>
                </c:pt>
                <c:pt idx="59" formatCode="General">
                  <c:v>135</c:v>
                </c:pt>
                <c:pt idx="60" formatCode="General">
                  <c:v>137.86666666666667</c:v>
                </c:pt>
                <c:pt idx="61" formatCode="General">
                  <c:v>136.43333333333334</c:v>
                </c:pt>
                <c:pt idx="62" formatCode="General">
                  <c:v>137.76666666666668</c:v>
                </c:pt>
                <c:pt idx="63" formatCode="General">
                  <c:v>140.83333333333334</c:v>
                </c:pt>
                <c:pt idx="64" formatCode="General">
                  <c:v>130.96666666666667</c:v>
                </c:pt>
                <c:pt idx="65" formatCode="General">
                  <c:v>130.66666666666666</c:v>
                </c:pt>
                <c:pt idx="66" formatCode="General">
                  <c:v>133.86666666666667</c:v>
                </c:pt>
                <c:pt idx="67" formatCode="General">
                  <c:v>130.06666666666669</c:v>
                </c:pt>
                <c:pt idx="68" formatCode="General">
                  <c:v>131.79999999999998</c:v>
                </c:pt>
                <c:pt idx="69" formatCode="General">
                  <c:v>137.03333333333333</c:v>
                </c:pt>
                <c:pt idx="70" formatCode="General">
                  <c:v>136.76666666666668</c:v>
                </c:pt>
                <c:pt idx="71" formatCode="General">
                  <c:v>137.03333333333333</c:v>
                </c:pt>
                <c:pt idx="72" formatCode="General">
                  <c:v>135.93333333333334</c:v>
                </c:pt>
                <c:pt idx="73" formatCode="General">
                  <c:v>137.56666666666666</c:v>
                </c:pt>
                <c:pt idx="74" formatCode="General">
                  <c:v>137.29999999999998</c:v>
                </c:pt>
                <c:pt idx="75" formatCode="General">
                  <c:v>142.73333333333332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83-4FD7-82A0-EA674123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016752"/>
        <c:axId val="1052012592"/>
      </c:scatterChart>
      <c:valAx>
        <c:axId val="1052016752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Operasi (Jam)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52012592"/>
        <c:crosses val="autoZero"/>
        <c:crossBetween val="midCat"/>
        <c:majorUnit val="20"/>
      </c:valAx>
      <c:valAx>
        <c:axId val="105201259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Suhu (</a:t>
                </a:r>
                <a:r>
                  <a:rPr lang="en-US" baseline="30000"/>
                  <a:t>O</a:t>
                </a:r>
                <a:r>
                  <a:rPr lang="en-US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52016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 vs</a:t>
            </a:r>
            <a:r>
              <a:rPr lang="en-US" baseline="0"/>
              <a:t> Waktu Kondisi Idle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EMISI!$B$7:$B$11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EMISI!$C$7:$C$11</c:f>
              <c:numCache>
                <c:formatCode>General</c:formatCode>
                <c:ptCount val="5"/>
                <c:pt idx="0">
                  <c:v>4.9000000000000002E-2</c:v>
                </c:pt>
                <c:pt idx="1">
                  <c:v>0</c:v>
                </c:pt>
                <c:pt idx="2">
                  <c:v>0.05</c:v>
                </c:pt>
                <c:pt idx="3">
                  <c:v>3.6999999999999998E-2</c:v>
                </c:pt>
                <c:pt idx="4">
                  <c:v>6.5000000000000002E-2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47-44D4-B2EE-C4EE2959BF0F}"/>
            </c:ext>
          </c:extLst>
        </c:ser>
        <c:ser>
          <c:idx val="1"/>
          <c:order val="1"/>
          <c:tx>
            <c:v>B20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EMISI!$N$7:$N$11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EMISI!$O$7:$O$11</c:f>
              <c:numCache>
                <c:formatCode>General</c:formatCode>
                <c:ptCount val="5"/>
                <c:pt idx="0">
                  <c:v>5.7000000000000002E-2</c:v>
                </c:pt>
                <c:pt idx="1">
                  <c:v>0</c:v>
                </c:pt>
                <c:pt idx="2">
                  <c:v>6.0999999999999999E-2</c:v>
                </c:pt>
                <c:pt idx="3">
                  <c:v>5.6000000000000001E-2</c:v>
                </c:pt>
                <c:pt idx="4">
                  <c:v>6.2E-2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47-44D4-B2EE-C4EE2959B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1295"/>
        <c:axId val="21381711"/>
      </c:scatterChart>
      <c:valAx>
        <c:axId val="21381295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Operasi (jam)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381711"/>
        <c:crosses val="autoZero"/>
        <c:crossBetween val="midCat"/>
        <c:majorUnit val="20"/>
      </c:valAx>
      <c:valAx>
        <c:axId val="2138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 (%vol)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381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 vs Waktu Kondisi Idle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EMISI!$B$7:$B$11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EMISI!$D$7:$D$11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0.22</c:v>
                </c:pt>
                <c:pt idx="2">
                  <c:v>2.0299999999999998</c:v>
                </c:pt>
                <c:pt idx="3">
                  <c:v>2.35</c:v>
                </c:pt>
                <c:pt idx="4">
                  <c:v>2.46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AA-46F5-AF71-1CAC2A3DD114}"/>
            </c:ext>
          </c:extLst>
        </c:ser>
        <c:ser>
          <c:idx val="1"/>
          <c:order val="1"/>
          <c:tx>
            <c:v>B20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EMISI!$N$7:$N$11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EMISI!$P$7:$P$11</c:f>
              <c:numCache>
                <c:formatCode>General</c:formatCode>
                <c:ptCount val="5"/>
                <c:pt idx="0">
                  <c:v>2.83</c:v>
                </c:pt>
                <c:pt idx="1">
                  <c:v>0.04</c:v>
                </c:pt>
                <c:pt idx="2">
                  <c:v>1.86</c:v>
                </c:pt>
                <c:pt idx="3">
                  <c:v>2.3199999999999998</c:v>
                </c:pt>
                <c:pt idx="4">
                  <c:v>2.42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AA-46F5-AF71-1CAC2A3D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5455"/>
        <c:axId val="21387119"/>
      </c:scatterChart>
      <c:valAx>
        <c:axId val="21385455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r>
                  <a:rPr lang="en-US" baseline="0"/>
                  <a:t> Operasi (Jam)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387119"/>
        <c:crosses val="autoZero"/>
        <c:crossBetween val="midCat"/>
        <c:majorUnit val="20"/>
      </c:valAx>
      <c:valAx>
        <c:axId val="2138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(%vol)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385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</a:t>
            </a:r>
            <a:r>
              <a:rPr lang="en-US" baseline="0"/>
              <a:t> vs Waktu Kondisi Idle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EMISI!$B$7:$B$11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EMISI!$E$7:$E$11</c:f>
              <c:numCache>
                <c:formatCode>General</c:formatCode>
                <c:ptCount val="5"/>
                <c:pt idx="0">
                  <c:v>70</c:v>
                </c:pt>
                <c:pt idx="1">
                  <c:v>26</c:v>
                </c:pt>
                <c:pt idx="2">
                  <c:v>37</c:v>
                </c:pt>
                <c:pt idx="3">
                  <c:v>114</c:v>
                </c:pt>
                <c:pt idx="4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02-4E26-9CF0-9E2D06EA84DD}"/>
            </c:ext>
          </c:extLst>
        </c:ser>
        <c:ser>
          <c:idx val="1"/>
          <c:order val="1"/>
          <c:tx>
            <c:v>B20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EMISI!$N$7:$N$11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EMISI!$Q$7:$Q$11</c:f>
              <c:numCache>
                <c:formatCode>General</c:formatCode>
                <c:ptCount val="5"/>
                <c:pt idx="0">
                  <c:v>136</c:v>
                </c:pt>
                <c:pt idx="1">
                  <c:v>69</c:v>
                </c:pt>
                <c:pt idx="2">
                  <c:v>40</c:v>
                </c:pt>
                <c:pt idx="3">
                  <c:v>123</c:v>
                </c:pt>
                <c:pt idx="4">
                  <c:v>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02-4E26-9CF0-9E2D06EA8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23151"/>
        <c:axId val="109431471"/>
      </c:scatterChart>
      <c:valAx>
        <c:axId val="109423151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Operasi (Jam)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9431471"/>
        <c:crosses val="autoZero"/>
        <c:crossBetween val="midCat"/>
      </c:valAx>
      <c:valAx>
        <c:axId val="109431471"/>
        <c:scaling>
          <c:orientation val="minMax"/>
          <c:max val="1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HC (ppm 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9423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O2 vs Waktu Kondisi Idle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EMISI!$B$7:$B$11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EMISI!$F$7:$F$11</c:f>
              <c:numCache>
                <c:formatCode>0.00</c:formatCode>
                <c:ptCount val="5"/>
                <c:pt idx="0">
                  <c:v>17.48</c:v>
                </c:pt>
                <c:pt idx="1">
                  <c:v>20.7</c:v>
                </c:pt>
                <c:pt idx="2">
                  <c:v>18.05</c:v>
                </c:pt>
                <c:pt idx="3">
                  <c:v>17.170000000000002</c:v>
                </c:pt>
                <c:pt idx="4">
                  <c:v>17.28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97-41E6-A81A-0E90E70044DF}"/>
            </c:ext>
          </c:extLst>
        </c:ser>
        <c:ser>
          <c:idx val="1"/>
          <c:order val="1"/>
          <c:tx>
            <c:v>B20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EMISI!$N$7:$N$11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xVal>
          <c:yVal>
            <c:numRef>
              <c:f>EMISI!$R$7:$R$11</c:f>
              <c:numCache>
                <c:formatCode>0.00</c:formatCode>
                <c:ptCount val="5"/>
                <c:pt idx="0">
                  <c:v>16.37</c:v>
                </c:pt>
                <c:pt idx="1">
                  <c:v>20.52</c:v>
                </c:pt>
                <c:pt idx="2">
                  <c:v>18.16</c:v>
                </c:pt>
                <c:pt idx="3">
                  <c:v>17.420000000000002</c:v>
                </c:pt>
                <c:pt idx="4">
                  <c:v>17.13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97-41E6-A81A-0E90E700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58735"/>
        <c:axId val="217757071"/>
      </c:scatterChart>
      <c:valAx>
        <c:axId val="217758735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Operasi (Jam)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7071"/>
        <c:crosses val="autoZero"/>
        <c:crossBetween val="midCat"/>
        <c:majorUnit val="20"/>
      </c:valAx>
      <c:valAx>
        <c:axId val="217757071"/>
        <c:scaling>
          <c:orientation val="minMax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O2</a:t>
                </a:r>
                <a:r>
                  <a:rPr lang="en-US" baseline="0"/>
                  <a:t> (%Vol)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8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Opasitas</a:t>
            </a:r>
            <a:r>
              <a:rPr lang="en-US" baseline="0"/>
              <a:t> vs Waktu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B100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EMISI!$B$32:$B$37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</c:numCache>
            </c:numRef>
          </c:xVal>
          <c:yVal>
            <c:numRef>
              <c:f>EMISI!$E$32:$E$37</c:f>
              <c:numCache>
                <c:formatCode>General</c:formatCode>
                <c:ptCount val="6"/>
                <c:pt idx="0">
                  <c:v>48</c:v>
                </c:pt>
                <c:pt idx="1">
                  <c:v>56</c:v>
                </c:pt>
                <c:pt idx="2">
                  <c:v>78</c:v>
                </c:pt>
                <c:pt idx="3">
                  <c:v>80</c:v>
                </c:pt>
                <c:pt idx="4">
                  <c:v>76</c:v>
                </c:pt>
                <c:pt idx="5">
                  <c:v>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54-4CDA-8AD1-D3069515299F}"/>
            </c:ext>
          </c:extLst>
        </c:ser>
        <c:ser>
          <c:idx val="1"/>
          <c:order val="1"/>
          <c:tx>
            <c:v>B20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EMISI!$N$31:$N$36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</c:numCache>
            </c:numRef>
          </c:xVal>
          <c:yVal>
            <c:numRef>
              <c:f>EMISI!$Q$31:$Q$36</c:f>
              <c:numCache>
                <c:formatCode>General</c:formatCode>
                <c:ptCount val="6"/>
                <c:pt idx="0">
                  <c:v>89</c:v>
                </c:pt>
                <c:pt idx="1">
                  <c:v>86</c:v>
                </c:pt>
                <c:pt idx="2">
                  <c:v>87</c:v>
                </c:pt>
                <c:pt idx="3">
                  <c:v>87</c:v>
                </c:pt>
                <c:pt idx="4">
                  <c:v>84</c:v>
                </c:pt>
                <c:pt idx="5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54-4CDA-8AD1-D30695152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59567"/>
        <c:axId val="217753327"/>
      </c:scatterChart>
      <c:valAx>
        <c:axId val="217759567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Operasi (Jam)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3327"/>
        <c:crosses val="autoZero"/>
        <c:crossBetween val="midCat"/>
        <c:majorUnit val="20"/>
      </c:valAx>
      <c:valAx>
        <c:axId val="217753327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Abs.</a:t>
                </a:r>
                <a:r>
                  <a:rPr lang="en-US" baseline="0"/>
                  <a:t> Coeff.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9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 vs Waktu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991790528481975"/>
          <c:y val="0.13301096150619723"/>
          <c:w val="0.8466737644648612"/>
          <c:h val="0.41190471561505188"/>
        </c:manualLayout>
      </c:layout>
      <c:scatterChart>
        <c:scatterStyle val="lineMarker"/>
        <c:varyColors val="0"/>
        <c:ser>
          <c:idx val="0"/>
          <c:order val="0"/>
          <c:tx>
            <c:v>B100, 2200 rpm, full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EMISI!$B$20:$B$25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</c:numCache>
            </c:numRef>
          </c:xVal>
          <c:yVal>
            <c:numRef>
              <c:f>EMISI!$D$20:$D$25</c:f>
              <c:numCache>
                <c:formatCode>General</c:formatCode>
                <c:ptCount val="6"/>
                <c:pt idx="0">
                  <c:v>9.66</c:v>
                </c:pt>
                <c:pt idx="1">
                  <c:v>0.17</c:v>
                </c:pt>
                <c:pt idx="2">
                  <c:v>3.31</c:v>
                </c:pt>
                <c:pt idx="3">
                  <c:v>1.68</c:v>
                </c:pt>
                <c:pt idx="4">
                  <c:v>6.42</c:v>
                </c:pt>
                <c:pt idx="5">
                  <c:v>6.59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CB-4866-A361-7F05FCD730B8}"/>
            </c:ext>
          </c:extLst>
        </c:ser>
        <c:ser>
          <c:idx val="1"/>
          <c:order val="1"/>
          <c:tx>
            <c:v>B20, 2200 rpm, full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EMISI!$N$20:$N$25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</c:numCache>
            </c:numRef>
          </c:xVal>
          <c:yVal>
            <c:numRef>
              <c:f>EMISI!$P$20:$P$25</c:f>
              <c:numCache>
                <c:formatCode>General</c:formatCode>
                <c:ptCount val="6"/>
                <c:pt idx="0">
                  <c:v>2.4700000000000002</c:v>
                </c:pt>
                <c:pt idx="1">
                  <c:v>8.3800000000000008</c:v>
                </c:pt>
                <c:pt idx="2">
                  <c:v>3.45</c:v>
                </c:pt>
                <c:pt idx="3">
                  <c:v>3.8</c:v>
                </c:pt>
                <c:pt idx="4">
                  <c:v>8.68</c:v>
                </c:pt>
                <c:pt idx="5">
                  <c:v>8.27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CB-4866-A361-7F05FCD730B8}"/>
            </c:ext>
          </c:extLst>
        </c:ser>
        <c:ser>
          <c:idx val="2"/>
          <c:order val="2"/>
          <c:tx>
            <c:v>B100, idle, no load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EMISI!$B$7:$B$12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</c:numCache>
            </c:numRef>
          </c:xVal>
          <c:yVal>
            <c:numRef>
              <c:f>EMISI!$D$7:$D$12</c:f>
              <c:numCache>
                <c:formatCode>General</c:formatCode>
                <c:ptCount val="6"/>
                <c:pt idx="0">
                  <c:v>2.2000000000000002</c:v>
                </c:pt>
                <c:pt idx="1">
                  <c:v>0.22</c:v>
                </c:pt>
                <c:pt idx="2">
                  <c:v>2.0299999999999998</c:v>
                </c:pt>
                <c:pt idx="3">
                  <c:v>2.35</c:v>
                </c:pt>
                <c:pt idx="4">
                  <c:v>2.46</c:v>
                </c:pt>
                <c:pt idx="5">
                  <c:v>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60-4B6D-935C-58109FB1EFEA}"/>
            </c:ext>
          </c:extLst>
        </c:ser>
        <c:ser>
          <c:idx val="3"/>
          <c:order val="3"/>
          <c:tx>
            <c:v>B20, idle, no load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EMISI!$N$7:$N$12</c:f>
              <c:numCache>
                <c:formatCode>General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</c:numCache>
            </c:numRef>
          </c:xVal>
          <c:yVal>
            <c:numRef>
              <c:f>EMISI!$P$7:$P$12</c:f>
              <c:numCache>
                <c:formatCode>General</c:formatCode>
                <c:ptCount val="6"/>
                <c:pt idx="0">
                  <c:v>2.83</c:v>
                </c:pt>
                <c:pt idx="1">
                  <c:v>0.04</c:v>
                </c:pt>
                <c:pt idx="2">
                  <c:v>1.86</c:v>
                </c:pt>
                <c:pt idx="3">
                  <c:v>2.3199999999999998</c:v>
                </c:pt>
                <c:pt idx="4">
                  <c:v>2.42</c:v>
                </c:pt>
                <c:pt idx="5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60-4B6D-935C-58109FB1E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57903"/>
        <c:axId val="217759567"/>
      </c:scatterChart>
      <c:valAx>
        <c:axId val="217757903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Operasi (Jam)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9567"/>
        <c:crosses val="autoZero"/>
        <c:crossBetween val="midCat"/>
        <c:majorUnit val="20"/>
      </c:valAx>
      <c:valAx>
        <c:axId val="21775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(%vol)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7757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312017</xdr:colOff>
      <xdr:row>106</xdr:row>
      <xdr:rowOff>53976</xdr:rowOff>
    </xdr:from>
    <xdr:to>
      <xdr:col>14</xdr:col>
      <xdr:colOff>189345</xdr:colOff>
      <xdr:row>120</xdr:row>
      <xdr:rowOff>117476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337992</xdr:colOff>
      <xdr:row>89</xdr:row>
      <xdr:rowOff>66675</xdr:rowOff>
    </xdr:from>
    <xdr:to>
      <xdr:col>11</xdr:col>
      <xdr:colOff>142875</xdr:colOff>
      <xdr:row>105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357799</xdr:colOff>
      <xdr:row>89</xdr:row>
      <xdr:rowOff>59347</xdr:rowOff>
    </xdr:from>
    <xdr:to>
      <xdr:col>22</xdr:col>
      <xdr:colOff>900478</xdr:colOff>
      <xdr:row>104</xdr:row>
      <xdr:rowOff>186836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454</xdr:colOff>
      <xdr:row>72</xdr:row>
      <xdr:rowOff>95250</xdr:rowOff>
    </xdr:from>
    <xdr:to>
      <xdr:col>19</xdr:col>
      <xdr:colOff>438605</xdr:colOff>
      <xdr:row>86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1719262</xdr:colOff>
      <xdr:row>51</xdr:row>
      <xdr:rowOff>20526</xdr:rowOff>
    </xdr:from>
    <xdr:to>
      <xdr:col>14</xdr:col>
      <xdr:colOff>415699</xdr:colOff>
      <xdr:row>65</xdr:row>
      <xdr:rowOff>125301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262390</xdr:colOff>
      <xdr:row>71</xdr:row>
      <xdr:rowOff>167255</xdr:rowOff>
    </xdr:from>
    <xdr:to>
      <xdr:col>13</xdr:col>
      <xdr:colOff>241753</xdr:colOff>
      <xdr:row>86</xdr:row>
      <xdr:rowOff>33905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63500</xdr:colOff>
      <xdr:row>29</xdr:row>
      <xdr:rowOff>685800</xdr:rowOff>
    </xdr:from>
    <xdr:to>
      <xdr:col>21</xdr:col>
      <xdr:colOff>606425</xdr:colOff>
      <xdr:row>41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439056</xdr:colOff>
      <xdr:row>57</xdr:row>
      <xdr:rowOff>32657</xdr:rowOff>
    </xdr:from>
    <xdr:to>
      <xdr:col>19</xdr:col>
      <xdr:colOff>165099</xdr:colOff>
      <xdr:row>71</xdr:row>
      <xdr:rowOff>108857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309563</xdr:colOff>
      <xdr:row>54</xdr:row>
      <xdr:rowOff>178593</xdr:rowOff>
    </xdr:from>
    <xdr:to>
      <xdr:col>6</xdr:col>
      <xdr:colOff>758338</xdr:colOff>
      <xdr:row>70</xdr:row>
      <xdr:rowOff>915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479158</xdr:colOff>
      <xdr:row>72</xdr:row>
      <xdr:rowOff>39645</xdr:rowOff>
    </xdr:from>
    <xdr:to>
      <xdr:col>6</xdr:col>
      <xdr:colOff>1760310</xdr:colOff>
      <xdr:row>86</xdr:row>
      <xdr:rowOff>171902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1078139</xdr:colOff>
      <xdr:row>53</xdr:row>
      <xdr:rowOff>117134</xdr:rowOff>
    </xdr:from>
    <xdr:to>
      <xdr:col>9</xdr:col>
      <xdr:colOff>313871</xdr:colOff>
      <xdr:row>68</xdr:row>
      <xdr:rowOff>7370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"/>
  <sheetViews>
    <sheetView tabSelected="1" zoomScaleNormal="100" workbookViewId="0">
      <selection activeCell="P1" sqref="P1"/>
    </sheetView>
  </sheetViews>
  <sheetFormatPr defaultRowHeight="15" x14ac:dyDescent="0.25"/>
  <cols>
    <col min="1" max="1" width="9.5703125" bestFit="1" customWidth="1"/>
    <col min="2" max="2" width="19.140625" bestFit="1" customWidth="1"/>
    <col min="3" max="3" width="8.28515625" bestFit="1" customWidth="1"/>
    <col min="4" max="4" width="8" customWidth="1"/>
    <col min="5" max="5" width="8.5703125" bestFit="1" customWidth="1"/>
    <col min="6" max="6" width="10.140625" customWidth="1"/>
    <col min="7" max="7" width="8.28515625" bestFit="1" customWidth="1"/>
    <col min="8" max="8" width="7.5703125" bestFit="1" customWidth="1"/>
    <col min="9" max="9" width="7.5703125" style="72" customWidth="1"/>
    <col min="10" max="10" width="7.5703125" bestFit="1" customWidth="1"/>
    <col min="11" max="11" width="8.5703125" bestFit="1" customWidth="1"/>
    <col min="12" max="12" width="12" customWidth="1"/>
    <col min="13" max="13" width="11.28515625" bestFit="1" customWidth="1"/>
    <col min="15" max="15" width="7.7109375" bestFit="1" customWidth="1"/>
    <col min="16" max="16" width="19.28515625" customWidth="1"/>
    <col min="17" max="17" width="9.5703125" bestFit="1" customWidth="1"/>
    <col min="18" max="18" width="8.28515625" customWidth="1"/>
    <col min="20" max="20" width="10.28515625" customWidth="1"/>
    <col min="22" max="22" width="6" bestFit="1" customWidth="1"/>
    <col min="23" max="23" width="6.5703125" style="72" customWidth="1"/>
    <col min="24" max="24" width="6.140625" bestFit="1" customWidth="1"/>
    <col min="25" max="25" width="12.5703125" bestFit="1" customWidth="1"/>
    <col min="26" max="26" width="12.28515625" customWidth="1"/>
    <col min="27" max="27" width="8.42578125" bestFit="1" customWidth="1"/>
  </cols>
  <sheetData>
    <row r="1" spans="1:27" ht="18.75" x14ac:dyDescent="0.3">
      <c r="A1" s="51" t="s">
        <v>0</v>
      </c>
      <c r="B1" s="51"/>
    </row>
    <row r="3" spans="1:27" x14ac:dyDescent="0.25">
      <c r="A3" t="s">
        <v>9</v>
      </c>
      <c r="B3" t="s">
        <v>10</v>
      </c>
      <c r="C3">
        <f>845.7/1000</f>
        <v>0.84570000000000001</v>
      </c>
      <c r="D3" t="s">
        <v>11</v>
      </c>
      <c r="F3" t="s">
        <v>13</v>
      </c>
      <c r="G3">
        <v>43.828000000000003</v>
      </c>
      <c r="H3" t="s">
        <v>19</v>
      </c>
      <c r="J3" t="s">
        <v>77</v>
      </c>
      <c r="K3">
        <v>0.85</v>
      </c>
    </row>
    <row r="4" spans="1:27" x14ac:dyDescent="0.25">
      <c r="B4" t="s">
        <v>12</v>
      </c>
      <c r="C4">
        <f>862.4/1000</f>
        <v>0.86239999999999994</v>
      </c>
      <c r="D4" t="s">
        <v>11</v>
      </c>
      <c r="F4" t="s">
        <v>14</v>
      </c>
      <c r="G4">
        <v>39.9</v>
      </c>
      <c r="H4" t="s">
        <v>19</v>
      </c>
      <c r="J4" t="s">
        <v>78</v>
      </c>
      <c r="K4">
        <v>0.98</v>
      </c>
    </row>
    <row r="5" spans="1:27" x14ac:dyDescent="0.25">
      <c r="B5" t="s">
        <v>16</v>
      </c>
      <c r="C5">
        <v>20</v>
      </c>
      <c r="D5" t="s">
        <v>17</v>
      </c>
    </row>
    <row r="8" spans="1:27" ht="18.75" x14ac:dyDescent="0.3">
      <c r="A8" s="48" t="s">
        <v>21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  <c r="O8" s="48" t="s">
        <v>23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50"/>
    </row>
    <row r="9" spans="1:27" ht="60" x14ac:dyDescent="0.25">
      <c r="A9" s="14" t="s">
        <v>1</v>
      </c>
      <c r="B9" s="14" t="s">
        <v>53</v>
      </c>
      <c r="C9" s="14" t="s">
        <v>3</v>
      </c>
      <c r="D9" s="14" t="s">
        <v>4</v>
      </c>
      <c r="E9" s="14" t="s">
        <v>5</v>
      </c>
      <c r="F9" s="14" t="s">
        <v>6</v>
      </c>
      <c r="G9" s="14" t="s">
        <v>20</v>
      </c>
      <c r="H9" s="14" t="s">
        <v>75</v>
      </c>
      <c r="I9" s="78" t="s">
        <v>76</v>
      </c>
      <c r="J9" s="14" t="s">
        <v>18</v>
      </c>
      <c r="K9" s="14" t="s">
        <v>15</v>
      </c>
      <c r="L9" s="14" t="s">
        <v>8</v>
      </c>
      <c r="M9" s="14" t="s">
        <v>22</v>
      </c>
      <c r="O9" s="14" t="s">
        <v>1</v>
      </c>
      <c r="P9" s="14" t="s">
        <v>53</v>
      </c>
      <c r="Q9" s="14" t="s">
        <v>3</v>
      </c>
      <c r="R9" s="14" t="s">
        <v>4</v>
      </c>
      <c r="S9" s="14" t="s">
        <v>5</v>
      </c>
      <c r="T9" s="14" t="s">
        <v>6</v>
      </c>
      <c r="U9" s="14" t="s">
        <v>20</v>
      </c>
      <c r="V9" s="14" t="s">
        <v>7</v>
      </c>
      <c r="W9" s="78" t="s">
        <v>76</v>
      </c>
      <c r="X9" s="14" t="s">
        <v>18</v>
      </c>
      <c r="Y9" s="14" t="s">
        <v>15</v>
      </c>
      <c r="Z9" s="14" t="s">
        <v>8</v>
      </c>
      <c r="AA9" s="14" t="s">
        <v>22</v>
      </c>
    </row>
    <row r="10" spans="1:27" x14ac:dyDescent="0.25">
      <c r="A10" s="1">
        <v>0</v>
      </c>
      <c r="B10" s="2">
        <v>43775.604166666664</v>
      </c>
      <c r="C10" s="1">
        <f>(17.04+17+16.96)/3</f>
        <v>17</v>
      </c>
      <c r="D10" s="1">
        <v>189</v>
      </c>
      <c r="E10" s="1">
        <v>2250</v>
      </c>
      <c r="F10" s="1">
        <v>1420</v>
      </c>
      <c r="G10" s="1">
        <v>47.82</v>
      </c>
      <c r="H10" s="3">
        <f>C10*D10/1000</f>
        <v>3.2130000000000001</v>
      </c>
      <c r="I10" s="79">
        <f>H10/($K$3*$K$4)</f>
        <v>3.8571428571428572</v>
      </c>
      <c r="J10" s="3">
        <f>60000*I10/(2*PI()*E10)</f>
        <v>16.37022271802352</v>
      </c>
      <c r="K10" s="4">
        <f>($C$5/G10)*(3600/1000)*$C$4</f>
        <v>1.2984692597239649</v>
      </c>
      <c r="L10" s="4">
        <f>K10/I10</f>
        <v>0.33664017844695387</v>
      </c>
      <c r="M10" s="5">
        <f>(I10/(K10/3600*$G$4*1000))</f>
        <v>0.26801781155778398</v>
      </c>
      <c r="O10" s="1">
        <v>0</v>
      </c>
      <c r="P10" s="2">
        <v>43775.604166666664</v>
      </c>
      <c r="Q10" s="3">
        <f>(16.86+17+16.98)/3</f>
        <v>16.946666666666669</v>
      </c>
      <c r="R10" s="1">
        <v>196</v>
      </c>
      <c r="S10" s="1">
        <v>2265</v>
      </c>
      <c r="T10" s="1">
        <v>1430</v>
      </c>
      <c r="U10" s="1">
        <v>50.29</v>
      </c>
      <c r="V10" s="3">
        <f t="shared" ref="V10:V26" si="0">Q10*R10/1000</f>
        <v>3.3215466666666669</v>
      </c>
      <c r="W10" s="79">
        <f>V10/($K$3*$K$4)</f>
        <v>3.9874509803921572</v>
      </c>
      <c r="X10" s="3">
        <f>60000*W10/(2*PI()*S10)</f>
        <v>16.81119295009367</v>
      </c>
      <c r="Y10" s="4">
        <f>($C$5/U10)*(3600/1000)*$C$3</f>
        <v>1.2107854444223505</v>
      </c>
      <c r="Z10" s="4">
        <f>Y10/W10</f>
        <v>0.30364898537342577</v>
      </c>
      <c r="AA10" s="5">
        <f>(W10/(Y10/3600*$G$3*1000))</f>
        <v>0.2705073148768905</v>
      </c>
    </row>
    <row r="11" spans="1:27" x14ac:dyDescent="0.25">
      <c r="A11" s="1">
        <v>4</v>
      </c>
      <c r="B11" s="2">
        <v>43778.716666666667</v>
      </c>
      <c r="C11" s="1">
        <v>16.32</v>
      </c>
      <c r="D11" s="1">
        <v>197.5</v>
      </c>
      <c r="E11" s="1">
        <v>2250</v>
      </c>
      <c r="F11" s="1">
        <v>1431</v>
      </c>
      <c r="G11" s="3">
        <f>(51.46+51.01)/2</f>
        <v>51.234999999999999</v>
      </c>
      <c r="H11" s="3">
        <f t="shared" ref="H11:H26" si="1">C11*D11/1000</f>
        <v>3.2232000000000003</v>
      </c>
      <c r="I11" s="79">
        <f t="shared" ref="I11:I85" si="2">H11/($K$3*$K$4)</f>
        <v>3.8693877551020415</v>
      </c>
      <c r="J11" s="3">
        <f t="shared" ref="J11:J85" si="3">60000*I11/(2*PI()*E11)</f>
        <v>16.422191679033123</v>
      </c>
      <c r="K11" s="4">
        <f>($C$5/G11)*(3600/1000)*$C$4</f>
        <v>1.211921538011125</v>
      </c>
      <c r="L11" s="4">
        <f t="shared" ref="L11:L85" si="4">K11/I11</f>
        <v>0.31320757047755865</v>
      </c>
      <c r="M11" s="5">
        <f t="shared" ref="M11:M85" si="5">(I11/(K11/3600*$G$4*1000))</f>
        <v>0.28806955008208884</v>
      </c>
      <c r="O11" s="1">
        <v>4</v>
      </c>
      <c r="P11" s="2">
        <v>43778.716666666667</v>
      </c>
      <c r="Q11" s="1">
        <v>16.8</v>
      </c>
      <c r="R11" s="1">
        <v>198</v>
      </c>
      <c r="S11" s="1">
        <v>2265</v>
      </c>
      <c r="T11" s="1">
        <v>1434</v>
      </c>
      <c r="U11" s="1">
        <v>54.06</v>
      </c>
      <c r="V11" s="3">
        <f t="shared" si="0"/>
        <v>3.3264</v>
      </c>
      <c r="W11" s="79">
        <f t="shared" ref="W11:W85" si="6">V11/($K$3*$K$4)</f>
        <v>3.9932773109243698</v>
      </c>
      <c r="X11" s="3">
        <f t="shared" ref="X11:X85" si="7">60000*W11/(2*PI()*S11)</f>
        <v>16.835756905174172</v>
      </c>
      <c r="Y11" s="4">
        <f>($C$5/U11)*(3600/1000)*$C$3</f>
        <v>1.1263485016648167</v>
      </c>
      <c r="Z11" s="4">
        <f t="shared" ref="Z11:Z85" si="8">Y11/W11</f>
        <v>0.28206117781589474</v>
      </c>
      <c r="AA11" s="5">
        <f t="shared" ref="AA11:AA85" si="9">(W11/(Y11/3600*$G$3*1000))</f>
        <v>0.29121083707617162</v>
      </c>
    </row>
    <row r="12" spans="1:27" x14ac:dyDescent="0.25">
      <c r="A12" s="1">
        <v>8</v>
      </c>
      <c r="B12" s="2">
        <v>43778.875</v>
      </c>
      <c r="C12" s="1">
        <v>16.45</v>
      </c>
      <c r="D12" s="1">
        <v>195</v>
      </c>
      <c r="E12" s="1">
        <v>2250</v>
      </c>
      <c r="F12" s="1">
        <v>1428</v>
      </c>
      <c r="G12" s="1">
        <v>53.41</v>
      </c>
      <c r="H12" s="3">
        <f t="shared" si="1"/>
        <v>3.2077499999999999</v>
      </c>
      <c r="I12" s="79">
        <f t="shared" si="2"/>
        <v>3.8508403361344539</v>
      </c>
      <c r="J12" s="3">
        <f t="shared" si="3"/>
        <v>16.343473988092111</v>
      </c>
      <c r="K12" s="4">
        <f t="shared" ref="K12:K26" si="10">($C$5/G12)*(3600/1000)*$C$4</f>
        <v>1.1625688073394496</v>
      </c>
      <c r="L12" s="4">
        <f t="shared" si="4"/>
        <v>0.30190002852895687</v>
      </c>
      <c r="M12" s="5">
        <f t="shared" si="5"/>
        <v>0.29885907712367243</v>
      </c>
      <c r="O12" s="1">
        <v>8</v>
      </c>
      <c r="P12" s="2">
        <v>43780.81527777778</v>
      </c>
      <c r="Q12" s="1">
        <v>16.59</v>
      </c>
      <c r="R12" s="1">
        <v>200.2</v>
      </c>
      <c r="S12" s="1">
        <v>2254</v>
      </c>
      <c r="T12" s="1">
        <v>1430</v>
      </c>
      <c r="U12" s="1">
        <v>51.97</v>
      </c>
      <c r="V12" s="3">
        <f t="shared" si="0"/>
        <v>3.3213179999999998</v>
      </c>
      <c r="W12" s="79">
        <f t="shared" si="6"/>
        <v>3.9871764705882353</v>
      </c>
      <c r="X12" s="3">
        <f t="shared" si="7"/>
        <v>16.892072163455584</v>
      </c>
      <c r="Y12" s="4">
        <f>($C$5/U12)*(3600/1000)*$C$3</f>
        <v>1.1716451799114875</v>
      </c>
      <c r="Z12" s="4">
        <f t="shared" si="8"/>
        <v>0.29385335426064868</v>
      </c>
      <c r="AA12" s="5">
        <f t="shared" si="9"/>
        <v>0.27952470341924313</v>
      </c>
    </row>
    <row r="13" spans="1:27" x14ac:dyDescent="0.25">
      <c r="A13" s="1">
        <v>12</v>
      </c>
      <c r="B13" s="2">
        <v>43781.479166666664</v>
      </c>
      <c r="C13" s="1">
        <v>16.399999999999999</v>
      </c>
      <c r="D13" s="1">
        <v>192.6</v>
      </c>
      <c r="E13" s="1">
        <v>2225</v>
      </c>
      <c r="F13" s="1">
        <v>1418</v>
      </c>
      <c r="G13" s="1">
        <v>51.84</v>
      </c>
      <c r="H13" s="3">
        <f t="shared" si="1"/>
        <v>3.1586399999999992</v>
      </c>
      <c r="I13" s="79">
        <f t="shared" si="2"/>
        <v>3.7918847539015599</v>
      </c>
      <c r="J13" s="3">
        <f t="shared" si="3"/>
        <v>16.274081857570202</v>
      </c>
      <c r="K13" s="4">
        <f t="shared" si="10"/>
        <v>1.1977777777777776</v>
      </c>
      <c r="L13" s="4">
        <f t="shared" si="4"/>
        <v>0.31587926730773019</v>
      </c>
      <c r="M13" s="5">
        <f t="shared" si="5"/>
        <v>0.28563306695870139</v>
      </c>
      <c r="O13" s="1">
        <v>12</v>
      </c>
      <c r="P13" s="2">
        <v>43780.979166666664</v>
      </c>
      <c r="Q13" s="1">
        <v>16.309999999999999</v>
      </c>
      <c r="R13" s="1">
        <v>195.7</v>
      </c>
      <c r="S13" s="1">
        <v>2249</v>
      </c>
      <c r="T13" s="1">
        <v>1424</v>
      </c>
      <c r="U13" s="1">
        <v>56.21</v>
      </c>
      <c r="V13" s="3">
        <f t="shared" si="0"/>
        <v>3.1918669999999998</v>
      </c>
      <c r="W13" s="79">
        <f t="shared" si="6"/>
        <v>3.8317731092436973</v>
      </c>
      <c r="X13" s="3">
        <f t="shared" si="7"/>
        <v>16.26978117766302</v>
      </c>
      <c r="Y13" s="4">
        <f t="shared" ref="Y13:Y26" si="11">($C$5/U13)*(3600/1000)*$C$3</f>
        <v>1.0832663227183776</v>
      </c>
      <c r="Z13" s="4">
        <f t="shared" si="8"/>
        <v>0.28270628031318618</v>
      </c>
      <c r="AA13" s="5">
        <f t="shared" si="9"/>
        <v>0.29054632818012566</v>
      </c>
    </row>
    <row r="14" spans="1:27" x14ac:dyDescent="0.25">
      <c r="A14" s="1">
        <v>16</v>
      </c>
      <c r="B14" s="2">
        <v>43781.645833333336</v>
      </c>
      <c r="C14" s="1">
        <v>16.25</v>
      </c>
      <c r="D14" s="1">
        <v>187.6</v>
      </c>
      <c r="E14" s="1">
        <v>2189</v>
      </c>
      <c r="F14" s="1">
        <v>1398</v>
      </c>
      <c r="G14" s="1">
        <v>52.64</v>
      </c>
      <c r="H14" s="3">
        <f t="shared" si="1"/>
        <v>3.0485000000000002</v>
      </c>
      <c r="I14" s="79">
        <f t="shared" si="2"/>
        <v>3.6596638655462188</v>
      </c>
      <c r="J14" s="3">
        <f t="shared" si="3"/>
        <v>15.964922638368408</v>
      </c>
      <c r="K14" s="4">
        <f t="shared" si="10"/>
        <v>1.1795744680851061</v>
      </c>
      <c r="L14" s="4">
        <f t="shared" si="4"/>
        <v>0.32231770769719315</v>
      </c>
      <c r="M14" s="5">
        <f t="shared" si="5"/>
        <v>0.27992741867765575</v>
      </c>
      <c r="O14" s="1">
        <v>16</v>
      </c>
      <c r="P14" s="2">
        <v>43781.645833333336</v>
      </c>
      <c r="Q14" s="1">
        <v>16.45</v>
      </c>
      <c r="R14" s="1">
        <v>195.1</v>
      </c>
      <c r="S14" s="1">
        <v>2270</v>
      </c>
      <c r="T14" s="1">
        <v>1440</v>
      </c>
      <c r="U14" s="1">
        <v>55.65</v>
      </c>
      <c r="V14" s="3">
        <f t="shared" si="0"/>
        <v>3.2093949999999998</v>
      </c>
      <c r="W14" s="79">
        <f t="shared" si="6"/>
        <v>3.85281512605042</v>
      </c>
      <c r="X14" s="3">
        <f t="shared" si="7"/>
        <v>16.207786047492903</v>
      </c>
      <c r="Y14" s="4">
        <f t="shared" si="11"/>
        <v>1.0941671159029649</v>
      </c>
      <c r="Z14" s="4">
        <f t="shared" si="8"/>
        <v>0.28399159578274713</v>
      </c>
      <c r="AA14" s="5">
        <f t="shared" si="9"/>
        <v>0.28923134669553369</v>
      </c>
    </row>
    <row r="15" spans="1:27" x14ac:dyDescent="0.25">
      <c r="A15" s="1">
        <v>20</v>
      </c>
      <c r="B15" s="2">
        <v>43781.8125</v>
      </c>
      <c r="C15" s="1">
        <v>16.239999999999998</v>
      </c>
      <c r="D15" s="1">
        <v>187.8</v>
      </c>
      <c r="E15" s="1">
        <v>2182</v>
      </c>
      <c r="F15" s="1">
        <v>1391</v>
      </c>
      <c r="G15" s="1">
        <v>52.81</v>
      </c>
      <c r="H15" s="3">
        <f t="shared" si="1"/>
        <v>3.0498719999999997</v>
      </c>
      <c r="I15" s="79">
        <f t="shared" si="2"/>
        <v>3.6613109243697477</v>
      </c>
      <c r="J15" s="3">
        <f t="shared" si="3"/>
        <v>16.023347345824067</v>
      </c>
      <c r="K15" s="4">
        <f t="shared" si="10"/>
        <v>1.1757773149024806</v>
      </c>
      <c r="L15" s="4">
        <f t="shared" si="4"/>
        <v>0.32113560940058022</v>
      </c>
      <c r="M15" s="5">
        <f t="shared" si="5"/>
        <v>0.2809578298656637</v>
      </c>
      <c r="O15" s="1">
        <v>20</v>
      </c>
      <c r="P15" s="2">
        <v>43781.8125</v>
      </c>
      <c r="Q15" s="1">
        <v>16.52</v>
      </c>
      <c r="R15" s="1">
        <v>196</v>
      </c>
      <c r="S15" s="1">
        <v>2269</v>
      </c>
      <c r="T15" s="1">
        <v>1437</v>
      </c>
      <c r="U15" s="1">
        <v>55.78</v>
      </c>
      <c r="V15" s="1">
        <f t="shared" si="0"/>
        <v>3.2379199999999999</v>
      </c>
      <c r="W15" s="79">
        <f t="shared" si="6"/>
        <v>3.8870588235294119</v>
      </c>
      <c r="X15" s="3">
        <f t="shared" si="7"/>
        <v>16.359046959550636</v>
      </c>
      <c r="Y15" s="4">
        <f t="shared" si="11"/>
        <v>1.0916170670491216</v>
      </c>
      <c r="Z15" s="4">
        <f t="shared" si="8"/>
        <v>0.28083368855682606</v>
      </c>
      <c r="AA15" s="5">
        <f t="shared" si="9"/>
        <v>0.29248368356575177</v>
      </c>
    </row>
    <row r="16" spans="1:27" x14ac:dyDescent="0.25">
      <c r="A16" s="1">
        <v>24</v>
      </c>
      <c r="B16" s="2">
        <v>43781.979166666664</v>
      </c>
      <c r="C16" s="1">
        <v>16.149999999999999</v>
      </c>
      <c r="D16" s="1">
        <v>186</v>
      </c>
      <c r="E16" s="1">
        <v>2173</v>
      </c>
      <c r="F16" s="1">
        <v>1378</v>
      </c>
      <c r="G16" s="1">
        <v>53.31</v>
      </c>
      <c r="H16" s="3">
        <f t="shared" si="1"/>
        <v>3.0038999999999998</v>
      </c>
      <c r="I16" s="79">
        <f t="shared" si="2"/>
        <v>3.6061224489795918</v>
      </c>
      <c r="J16" s="3">
        <f t="shared" si="3"/>
        <v>15.847184900591435</v>
      </c>
      <c r="K16" s="4">
        <f t="shared" si="10"/>
        <v>1.1647495779403489</v>
      </c>
      <c r="L16" s="4">
        <f t="shared" si="4"/>
        <v>0.32299224289234352</v>
      </c>
      <c r="M16" s="5">
        <f t="shared" si="5"/>
        <v>0.27934281982074566</v>
      </c>
      <c r="O16" s="1">
        <v>24</v>
      </c>
      <c r="P16" s="2">
        <v>43781.979166666664</v>
      </c>
      <c r="Q16" s="1">
        <v>16.420000000000002</v>
      </c>
      <c r="R16" s="1">
        <v>195.9</v>
      </c>
      <c r="S16" s="1">
        <v>2271</v>
      </c>
      <c r="T16" s="1">
        <v>1421</v>
      </c>
      <c r="U16" s="1">
        <v>55.67</v>
      </c>
      <c r="V16" s="1">
        <f t="shared" si="0"/>
        <v>3.2166780000000004</v>
      </c>
      <c r="W16" s="79">
        <f t="shared" si="6"/>
        <v>3.8615582232893164</v>
      </c>
      <c r="X16" s="3">
        <f t="shared" si="7"/>
        <v>16.237412926648656</v>
      </c>
      <c r="Y16" s="4">
        <f t="shared" si="11"/>
        <v>1.0937740255074546</v>
      </c>
      <c r="Z16" s="4">
        <f t="shared" si="8"/>
        <v>0.2832468040779057</v>
      </c>
      <c r="AA16" s="5">
        <f t="shared" si="9"/>
        <v>0.28999187463335185</v>
      </c>
    </row>
    <row r="17" spans="1:27" x14ac:dyDescent="0.25">
      <c r="A17" s="1">
        <v>28</v>
      </c>
      <c r="B17" s="2">
        <v>43782.145833333336</v>
      </c>
      <c r="C17" s="1">
        <v>16.18</v>
      </c>
      <c r="D17" s="1">
        <v>186.5</v>
      </c>
      <c r="E17" s="1">
        <v>2175</v>
      </c>
      <c r="F17" s="1">
        <v>1388</v>
      </c>
      <c r="G17" s="1">
        <v>53.17</v>
      </c>
      <c r="H17" s="3">
        <f t="shared" si="1"/>
        <v>3.0175700000000001</v>
      </c>
      <c r="I17" s="79">
        <f t="shared" si="2"/>
        <v>3.6225330132052824</v>
      </c>
      <c r="J17" s="3">
        <f t="shared" si="3"/>
        <v>15.904663050074452</v>
      </c>
      <c r="K17" s="4">
        <f t="shared" si="10"/>
        <v>1.1678164378408875</v>
      </c>
      <c r="L17" s="4">
        <f t="shared" si="4"/>
        <v>0.32237565084536868</v>
      </c>
      <c r="M17" s="5">
        <f t="shared" si="5"/>
        <v>0.27987710508897023</v>
      </c>
      <c r="O17" s="1">
        <v>28</v>
      </c>
      <c r="P17" s="2">
        <v>43782.145833333336</v>
      </c>
      <c r="Q17" s="1">
        <v>16.47</v>
      </c>
      <c r="R17" s="1">
        <v>196.2</v>
      </c>
      <c r="S17" s="1">
        <v>2271</v>
      </c>
      <c r="T17" s="1">
        <v>1441</v>
      </c>
      <c r="U17" s="1">
        <v>55.6</v>
      </c>
      <c r="V17" s="1">
        <f t="shared" si="0"/>
        <v>3.2314139999999996</v>
      </c>
      <c r="W17" s="79">
        <f t="shared" si="6"/>
        <v>3.8792484993997594</v>
      </c>
      <c r="X17" s="3">
        <f t="shared" si="7"/>
        <v>16.311798524736833</v>
      </c>
      <c r="Y17" s="4">
        <f t="shared" si="11"/>
        <v>1.0951510791366905</v>
      </c>
      <c r="Z17" s="4">
        <f t="shared" si="8"/>
        <v>0.28231011220501717</v>
      </c>
      <c r="AA17" s="5">
        <f t="shared" si="9"/>
        <v>0.29095405423808207</v>
      </c>
    </row>
    <row r="18" spans="1:27" x14ac:dyDescent="0.25">
      <c r="A18" s="1">
        <v>32</v>
      </c>
      <c r="B18" s="2">
        <v>43782.3125</v>
      </c>
      <c r="C18" s="1">
        <v>16.05</v>
      </c>
      <c r="D18" s="1">
        <v>184.5</v>
      </c>
      <c r="E18" s="1">
        <v>2170</v>
      </c>
      <c r="F18" s="1">
        <v>1379</v>
      </c>
      <c r="G18" s="1">
        <v>53.29</v>
      </c>
      <c r="H18" s="3">
        <f t="shared" si="1"/>
        <v>2.9612249999999998</v>
      </c>
      <c r="I18" s="79">
        <f t="shared" si="2"/>
        <v>3.5548919567827131</v>
      </c>
      <c r="J18" s="3">
        <f t="shared" si="3"/>
        <v>15.643648675011681</v>
      </c>
      <c r="K18" s="4">
        <f t="shared" si="10"/>
        <v>1.1651867142052916</v>
      </c>
      <c r="L18" s="4">
        <f t="shared" si="4"/>
        <v>0.32776993741880739</v>
      </c>
      <c r="M18" s="5">
        <f t="shared" si="5"/>
        <v>0.27527101667804543</v>
      </c>
      <c r="O18" s="1">
        <v>32</v>
      </c>
      <c r="P18" s="2">
        <v>43782.3125</v>
      </c>
      <c r="Q18" s="1">
        <v>16.510000000000002</v>
      </c>
      <c r="R18" s="1">
        <v>196.4</v>
      </c>
      <c r="S18" s="1">
        <v>2281</v>
      </c>
      <c r="T18" s="1">
        <v>1444</v>
      </c>
      <c r="U18" s="1">
        <v>56.25</v>
      </c>
      <c r="V18" s="1">
        <f t="shared" si="0"/>
        <v>3.2425640000000002</v>
      </c>
      <c r="W18" s="79">
        <f t="shared" si="6"/>
        <v>3.8926338535414171</v>
      </c>
      <c r="X18" s="3">
        <f t="shared" si="7"/>
        <v>16.296324053607265</v>
      </c>
      <c r="Y18" s="4">
        <f t="shared" si="11"/>
        <v>1.0824960000000001</v>
      </c>
      <c r="Z18" s="4">
        <f t="shared" si="8"/>
        <v>0.27808831776335025</v>
      </c>
      <c r="AA18" s="5">
        <f t="shared" si="9"/>
        <v>0.29537116970284644</v>
      </c>
    </row>
    <row r="19" spans="1:27" x14ac:dyDescent="0.25">
      <c r="A19" s="1">
        <v>36</v>
      </c>
      <c r="B19" s="2">
        <v>43782.479166666664</v>
      </c>
      <c r="C19" s="1">
        <v>16.13</v>
      </c>
      <c r="D19" s="1">
        <v>185.1</v>
      </c>
      <c r="E19" s="1">
        <v>2179</v>
      </c>
      <c r="F19" s="1">
        <v>1381</v>
      </c>
      <c r="G19" s="1">
        <v>53.37</v>
      </c>
      <c r="H19" s="3">
        <f t="shared" si="1"/>
        <v>2.9856629999999997</v>
      </c>
      <c r="I19" s="79">
        <f t="shared" si="2"/>
        <v>3.5842292917166865</v>
      </c>
      <c r="J19" s="3">
        <f t="shared" si="3"/>
        <v>15.707603734322358</v>
      </c>
      <c r="K19" s="4">
        <f t="shared" si="10"/>
        <v>1.1634401349072512</v>
      </c>
      <c r="L19" s="4">
        <f t="shared" si="4"/>
        <v>0.32459980660166277</v>
      </c>
      <c r="M19" s="5">
        <f t="shared" si="5"/>
        <v>0.27795938899155292</v>
      </c>
      <c r="O19" s="1">
        <v>36</v>
      </c>
      <c r="P19" s="2">
        <v>43782.479166666664</v>
      </c>
      <c r="Q19" s="1">
        <v>16.45</v>
      </c>
      <c r="R19" s="1">
        <v>194.1</v>
      </c>
      <c r="S19" s="1">
        <v>2261</v>
      </c>
      <c r="T19" s="1">
        <v>1431</v>
      </c>
      <c r="U19" s="1">
        <v>56.46</v>
      </c>
      <c r="V19" s="1">
        <f t="shared" si="0"/>
        <v>3.1929449999999999</v>
      </c>
      <c r="W19" s="79">
        <f t="shared" si="6"/>
        <v>3.8330672268907562</v>
      </c>
      <c r="X19" s="3">
        <f t="shared" si="7"/>
        <v>16.188896851743671</v>
      </c>
      <c r="Y19" s="4">
        <f t="shared" si="11"/>
        <v>1.0784697130712009</v>
      </c>
      <c r="Z19" s="4">
        <f t="shared" si="8"/>
        <v>0.28135945686139607</v>
      </c>
      <c r="AA19" s="5">
        <f t="shared" si="9"/>
        <v>0.29193712773948532</v>
      </c>
    </row>
    <row r="20" spans="1:27" x14ac:dyDescent="0.25">
      <c r="A20" s="1">
        <v>40</v>
      </c>
      <c r="B20" s="2">
        <v>43782.645833333336</v>
      </c>
      <c r="C20" s="1">
        <v>16.2</v>
      </c>
      <c r="D20" s="1">
        <v>187.1</v>
      </c>
      <c r="E20" s="1">
        <v>2181</v>
      </c>
      <c r="F20" s="1">
        <v>1391</v>
      </c>
      <c r="G20" s="1">
        <v>52.99</v>
      </c>
      <c r="H20" s="3">
        <f t="shared" si="1"/>
        <v>3.0310199999999998</v>
      </c>
      <c r="I20" s="79">
        <f t="shared" si="2"/>
        <v>3.6386794717887154</v>
      </c>
      <c r="J20" s="3">
        <f t="shared" si="3"/>
        <v>15.93160451890456</v>
      </c>
      <c r="K20" s="4">
        <f t="shared" si="10"/>
        <v>1.1717833553500661</v>
      </c>
      <c r="L20" s="4">
        <f t="shared" si="4"/>
        <v>0.32203533299239367</v>
      </c>
      <c r="M20" s="5">
        <f t="shared" si="5"/>
        <v>0.28017287131628354</v>
      </c>
      <c r="O20" s="1">
        <v>40</v>
      </c>
      <c r="P20" s="2">
        <v>43782.645833333336</v>
      </c>
      <c r="Q20" s="1">
        <v>16.52</v>
      </c>
      <c r="R20" s="1">
        <v>196.2</v>
      </c>
      <c r="S20" s="1">
        <v>2280</v>
      </c>
      <c r="T20" s="1">
        <v>1441</v>
      </c>
      <c r="U20" s="1">
        <v>56.02</v>
      </c>
      <c r="V20" s="1">
        <f t="shared" si="0"/>
        <v>3.2412239999999999</v>
      </c>
      <c r="W20" s="79">
        <f t="shared" si="6"/>
        <v>3.8910252100840337</v>
      </c>
      <c r="X20" s="3">
        <f t="shared" si="7"/>
        <v>16.296734102106697</v>
      </c>
      <c r="Y20" s="4">
        <f t="shared" si="11"/>
        <v>1.0869403784362728</v>
      </c>
      <c r="Z20" s="4">
        <f t="shared" si="8"/>
        <v>0.27934549887246768</v>
      </c>
      <c r="AA20" s="5">
        <f t="shared" si="9"/>
        <v>0.29404186582565067</v>
      </c>
    </row>
    <row r="21" spans="1:27" x14ac:dyDescent="0.25">
      <c r="A21" s="1">
        <v>44</v>
      </c>
      <c r="B21" s="2">
        <v>43782.8125</v>
      </c>
      <c r="C21" s="1">
        <v>16.3</v>
      </c>
      <c r="D21" s="1">
        <v>188.5</v>
      </c>
      <c r="E21" s="1">
        <v>2202</v>
      </c>
      <c r="F21" s="1">
        <v>1400</v>
      </c>
      <c r="G21" s="1">
        <v>52.21</v>
      </c>
      <c r="H21" s="3">
        <f t="shared" si="1"/>
        <v>3.0725500000000001</v>
      </c>
      <c r="I21" s="79">
        <f t="shared" si="2"/>
        <v>3.6885354141656665</v>
      </c>
      <c r="J21" s="3">
        <f t="shared" si="3"/>
        <v>15.995875856511642</v>
      </c>
      <c r="K21" s="4">
        <f t="shared" si="10"/>
        <v>1.1892894081593564</v>
      </c>
      <c r="L21" s="4">
        <f t="shared" si="4"/>
        <v>0.32242862670965283</v>
      </c>
      <c r="M21" s="5">
        <f t="shared" si="5"/>
        <v>0.27983112055066567</v>
      </c>
      <c r="O21" s="1">
        <v>44</v>
      </c>
      <c r="P21" s="2">
        <v>43782.8125</v>
      </c>
      <c r="Q21" s="1">
        <v>16.5</v>
      </c>
      <c r="R21" s="1">
        <v>196.1</v>
      </c>
      <c r="S21" s="1">
        <v>2271</v>
      </c>
      <c r="T21" s="1">
        <v>1438</v>
      </c>
      <c r="U21" s="1">
        <v>56.24</v>
      </c>
      <c r="V21" s="1">
        <f t="shared" si="0"/>
        <v>3.2356500000000001</v>
      </c>
      <c r="W21" s="79">
        <f t="shared" si="6"/>
        <v>3.8843337334933978</v>
      </c>
      <c r="X21" s="3">
        <f t="shared" si="7"/>
        <v>16.333181355457626</v>
      </c>
      <c r="Y21" s="4">
        <f t="shared" si="11"/>
        <v>1.0826884779516359</v>
      </c>
      <c r="Z21" s="4">
        <f t="shared" si="8"/>
        <v>0.27873209467455151</v>
      </c>
      <c r="AA21" s="5">
        <f t="shared" si="9"/>
        <v>0.29468896215329521</v>
      </c>
    </row>
    <row r="22" spans="1:27" x14ac:dyDescent="0.25">
      <c r="A22" s="1">
        <v>48</v>
      </c>
      <c r="B22" s="2">
        <v>43782.979166666664</v>
      </c>
      <c r="C22" s="1">
        <v>16.3</v>
      </c>
      <c r="D22" s="1">
        <v>189.1</v>
      </c>
      <c r="E22" s="1">
        <v>2199</v>
      </c>
      <c r="F22" s="1">
        <v>1400</v>
      </c>
      <c r="G22" s="1">
        <v>52.43</v>
      </c>
      <c r="H22" s="3">
        <f t="shared" si="1"/>
        <v>3.0823299999999998</v>
      </c>
      <c r="I22" s="79">
        <f t="shared" si="2"/>
        <v>3.7002761104441775</v>
      </c>
      <c r="J22" s="3">
        <f t="shared" si="3"/>
        <v>16.068683049987531</v>
      </c>
      <c r="K22" s="4">
        <f t="shared" si="10"/>
        <v>1.1842990654205607</v>
      </c>
      <c r="L22" s="4">
        <f t="shared" si="4"/>
        <v>0.32005694442039856</v>
      </c>
      <c r="M22" s="5">
        <f t="shared" si="5"/>
        <v>0.28190472190243154</v>
      </c>
      <c r="O22" s="1">
        <v>48</v>
      </c>
      <c r="P22" s="2">
        <v>43782.979166666664</v>
      </c>
      <c r="Q22" s="1">
        <v>16.510000000000002</v>
      </c>
      <c r="R22" s="1">
        <v>196.6</v>
      </c>
      <c r="S22" s="1">
        <v>2285</v>
      </c>
      <c r="T22" s="1">
        <v>1438</v>
      </c>
      <c r="U22" s="1">
        <v>56</v>
      </c>
      <c r="V22" s="1">
        <f t="shared" si="0"/>
        <v>3.2458660000000004</v>
      </c>
      <c r="W22" s="79">
        <f t="shared" si="6"/>
        <v>3.8965978391356551</v>
      </c>
      <c r="X22" s="3">
        <f t="shared" si="7"/>
        <v>16.284362555964226</v>
      </c>
      <c r="Y22" s="4">
        <f t="shared" si="11"/>
        <v>1.0873285714285714</v>
      </c>
      <c r="Z22" s="4">
        <f t="shared" si="8"/>
        <v>0.27904562295547625</v>
      </c>
      <c r="AA22" s="5">
        <f t="shared" si="9"/>
        <v>0.29435785743022935</v>
      </c>
    </row>
    <row r="23" spans="1:27" x14ac:dyDescent="0.25">
      <c r="A23" s="1">
        <v>52</v>
      </c>
      <c r="B23" s="2">
        <v>43783.145833333336</v>
      </c>
      <c r="C23" s="1">
        <v>16.399999999999999</v>
      </c>
      <c r="D23" s="1">
        <v>191.1</v>
      </c>
      <c r="E23" s="1">
        <v>2221</v>
      </c>
      <c r="F23" s="1">
        <v>1410</v>
      </c>
      <c r="G23" s="1">
        <v>51.38</v>
      </c>
      <c r="H23" s="3">
        <f t="shared" si="1"/>
        <v>3.1340399999999997</v>
      </c>
      <c r="I23" s="79">
        <f t="shared" si="2"/>
        <v>3.7623529411764705</v>
      </c>
      <c r="J23" s="3">
        <f t="shared" si="3"/>
        <v>16.176417872433127</v>
      </c>
      <c r="K23" s="4">
        <f t="shared" si="10"/>
        <v>1.20850136239782</v>
      </c>
      <c r="L23" s="4">
        <f t="shared" si="4"/>
        <v>0.32120892996815104</v>
      </c>
      <c r="M23" s="5">
        <f t="shared" si="5"/>
        <v>0.28089369719179541</v>
      </c>
      <c r="O23" s="1">
        <v>52</v>
      </c>
      <c r="P23" s="2">
        <v>43783.145833333336</v>
      </c>
      <c r="Q23" s="1">
        <v>16.52</v>
      </c>
      <c r="R23" s="1">
        <v>197.5</v>
      </c>
      <c r="S23" s="1">
        <v>2280</v>
      </c>
      <c r="T23" s="1">
        <v>1446</v>
      </c>
      <c r="U23" s="1">
        <v>56.44</v>
      </c>
      <c r="V23" s="1">
        <f t="shared" si="0"/>
        <v>3.2626999999999997</v>
      </c>
      <c r="W23" s="79">
        <f t="shared" si="6"/>
        <v>3.9168067226890755</v>
      </c>
      <c r="X23" s="3">
        <f t="shared" si="7"/>
        <v>16.404714501356128</v>
      </c>
      <c r="Y23" s="4">
        <f t="shared" si="11"/>
        <v>1.078851878100638</v>
      </c>
      <c r="Z23" s="4">
        <f t="shared" si="8"/>
        <v>0.27544169382959865</v>
      </c>
      <c r="AA23" s="5">
        <f t="shared" si="9"/>
        <v>0.29820928907470656</v>
      </c>
    </row>
    <row r="24" spans="1:27" x14ac:dyDescent="0.25">
      <c r="A24" s="1">
        <v>56</v>
      </c>
      <c r="B24" s="2">
        <v>43783.3125</v>
      </c>
      <c r="C24" s="1">
        <v>16.579999999999998</v>
      </c>
      <c r="D24" s="1">
        <v>194.8</v>
      </c>
      <c r="E24" s="1">
        <v>2259</v>
      </c>
      <c r="F24" s="1">
        <v>1437</v>
      </c>
      <c r="G24" s="1">
        <v>50.69</v>
      </c>
      <c r="H24" s="3">
        <f t="shared" si="1"/>
        <v>3.2297839999999995</v>
      </c>
      <c r="I24" s="79">
        <f t="shared" si="2"/>
        <v>3.8772917166866745</v>
      </c>
      <c r="J24" s="3">
        <f t="shared" si="3"/>
        <v>16.390176428152586</v>
      </c>
      <c r="K24" s="4">
        <f t="shared" si="10"/>
        <v>1.2249516669954625</v>
      </c>
      <c r="L24" s="4">
        <f t="shared" si="4"/>
        <v>0.31592971499246397</v>
      </c>
      <c r="M24" s="5">
        <f t="shared" si="5"/>
        <v>0.28558745704539579</v>
      </c>
      <c r="O24" s="1">
        <v>56</v>
      </c>
      <c r="P24" s="2">
        <v>43783.3125</v>
      </c>
      <c r="Q24" s="1">
        <v>16.48</v>
      </c>
      <c r="R24" s="1">
        <v>195.2</v>
      </c>
      <c r="S24" s="1">
        <v>2270</v>
      </c>
      <c r="T24" s="1">
        <v>1433</v>
      </c>
      <c r="U24" s="1">
        <v>56.07</v>
      </c>
      <c r="V24" s="1">
        <f t="shared" si="0"/>
        <v>3.2168959999999998</v>
      </c>
      <c r="W24" s="79">
        <f t="shared" si="6"/>
        <v>3.8618199279711884</v>
      </c>
      <c r="X24" s="3">
        <f t="shared" si="7"/>
        <v>16.245666895173617</v>
      </c>
      <c r="Y24" s="4">
        <f t="shared" si="11"/>
        <v>1.0859711075441412</v>
      </c>
      <c r="Z24" s="4">
        <f t="shared" si="8"/>
        <v>0.28120708054729454</v>
      </c>
      <c r="AA24" s="5">
        <f t="shared" si="9"/>
        <v>0.2920953182921121</v>
      </c>
    </row>
    <row r="25" spans="1:27" x14ac:dyDescent="0.25">
      <c r="A25" s="1">
        <v>60</v>
      </c>
      <c r="B25" s="2">
        <v>43783.479166666664</v>
      </c>
      <c r="C25" s="1">
        <v>16.21</v>
      </c>
      <c r="D25" s="1">
        <v>187</v>
      </c>
      <c r="E25" s="1">
        <v>2188</v>
      </c>
      <c r="F25" s="1">
        <v>1396</v>
      </c>
      <c r="G25" s="1">
        <v>52.73</v>
      </c>
      <c r="H25" s="3">
        <f t="shared" si="1"/>
        <v>3.0312700000000001</v>
      </c>
      <c r="I25" s="79">
        <f t="shared" si="2"/>
        <v>3.6389795918367351</v>
      </c>
      <c r="J25" s="3">
        <f t="shared" si="3"/>
        <v>15.881944877093533</v>
      </c>
      <c r="K25" s="4">
        <f t="shared" si="10"/>
        <v>1.1775611606296226</v>
      </c>
      <c r="L25" s="4">
        <f t="shared" si="4"/>
        <v>0.32359652779345804</v>
      </c>
      <c r="M25" s="5">
        <f t="shared" si="5"/>
        <v>0.2788211743957979</v>
      </c>
      <c r="O25" s="1">
        <v>60</v>
      </c>
      <c r="P25" s="2">
        <v>43783.479166666664</v>
      </c>
      <c r="Q25" s="1">
        <v>16.45</v>
      </c>
      <c r="R25" s="1">
        <v>194.1</v>
      </c>
      <c r="S25" s="1">
        <v>2264</v>
      </c>
      <c r="T25" s="1">
        <v>1433</v>
      </c>
      <c r="U25" s="1">
        <v>56.58</v>
      </c>
      <c r="V25" s="1">
        <f t="shared" si="0"/>
        <v>3.1929449999999999</v>
      </c>
      <c r="W25" s="79">
        <f t="shared" si="6"/>
        <v>3.8330672268907562</v>
      </c>
      <c r="X25" s="3">
        <f t="shared" si="7"/>
        <v>16.16744513330055</v>
      </c>
      <c r="Y25" s="4">
        <f t="shared" si="11"/>
        <v>1.0761823966065749</v>
      </c>
      <c r="Z25" s="4">
        <f t="shared" si="8"/>
        <v>0.28076272418512593</v>
      </c>
      <c r="AA25" s="5">
        <f t="shared" si="9"/>
        <v>0.29255761047644485</v>
      </c>
    </row>
    <row r="26" spans="1:27" x14ac:dyDescent="0.25">
      <c r="A26" s="1">
        <v>64</v>
      </c>
      <c r="B26" s="2">
        <v>43783.645833333336</v>
      </c>
      <c r="C26" s="1">
        <v>16.420000000000002</v>
      </c>
      <c r="D26" s="1">
        <v>191</v>
      </c>
      <c r="E26" s="1">
        <v>2223</v>
      </c>
      <c r="F26" s="1">
        <v>1420</v>
      </c>
      <c r="G26" s="1">
        <v>51.25</v>
      </c>
      <c r="H26" s="3">
        <f t="shared" si="1"/>
        <v>3.1362200000000002</v>
      </c>
      <c r="I26" s="79">
        <f t="shared" si="2"/>
        <v>3.7649699879951983</v>
      </c>
      <c r="J26" s="3">
        <f t="shared" si="3"/>
        <v>16.173106185750871</v>
      </c>
      <c r="K26" s="4">
        <f t="shared" si="10"/>
        <v>1.2115668292682926</v>
      </c>
      <c r="L26" s="4">
        <f t="shared" si="4"/>
        <v>0.32179986377884451</v>
      </c>
      <c r="M26" s="5">
        <f t="shared" si="5"/>
        <v>0.28037788099183764</v>
      </c>
      <c r="O26" s="1">
        <v>64</v>
      </c>
      <c r="P26" s="2">
        <v>43783.645833333336</v>
      </c>
      <c r="Q26" s="1">
        <v>16.52</v>
      </c>
      <c r="R26" s="1">
        <v>195.1</v>
      </c>
      <c r="S26" s="1">
        <v>2273</v>
      </c>
      <c r="T26" s="1">
        <v>1442</v>
      </c>
      <c r="U26" s="1">
        <v>56.61</v>
      </c>
      <c r="V26" s="1">
        <f t="shared" si="0"/>
        <v>3.2230519999999996</v>
      </c>
      <c r="W26" s="79">
        <f t="shared" si="6"/>
        <v>3.8692100840336132</v>
      </c>
      <c r="X26" s="3">
        <f t="shared" si="7"/>
        <v>16.255272610689591</v>
      </c>
      <c r="Y26" s="4">
        <f t="shared" si="11"/>
        <v>1.0756120826709061</v>
      </c>
      <c r="Z26" s="4">
        <f t="shared" si="8"/>
        <v>0.27799268049813186</v>
      </c>
      <c r="AA26" s="5">
        <f t="shared" si="9"/>
        <v>0.29547278565490714</v>
      </c>
    </row>
    <row r="27" spans="1:27" x14ac:dyDescent="0.25">
      <c r="A27" s="1">
        <v>68</v>
      </c>
      <c r="B27" s="2">
        <v>43783.8125</v>
      </c>
      <c r="C27" s="1">
        <v>16.41</v>
      </c>
      <c r="D27" s="1">
        <v>191</v>
      </c>
      <c r="E27" s="1">
        <v>2225</v>
      </c>
      <c r="F27" s="1">
        <v>1420</v>
      </c>
      <c r="G27" s="1">
        <v>51.95</v>
      </c>
      <c r="H27" s="3">
        <f t="shared" ref="H27:H85" si="12">C27*D27/1000</f>
        <v>3.1343100000000002</v>
      </c>
      <c r="I27" s="79">
        <f t="shared" si="2"/>
        <v>3.7626770708283317</v>
      </c>
      <c r="J27" s="3">
        <f t="shared" si="3"/>
        <v>16.148727777461463</v>
      </c>
      <c r="K27" s="4">
        <f t="shared" ref="K27:K85" si="13">($C$5/G27)*(3600/1000)*$C$4</f>
        <v>1.1952415784408084</v>
      </c>
      <c r="L27" s="4">
        <f t="shared" si="4"/>
        <v>0.31765723072739876</v>
      </c>
      <c r="M27" s="5">
        <f t="shared" si="5"/>
        <v>0.28403434640278202</v>
      </c>
      <c r="O27" s="1">
        <v>68</v>
      </c>
      <c r="P27" s="2">
        <v>43783.8125</v>
      </c>
      <c r="Q27" s="1">
        <v>16.510000000000002</v>
      </c>
      <c r="R27" s="1">
        <v>196.3</v>
      </c>
      <c r="S27" s="1">
        <v>2279</v>
      </c>
      <c r="T27" s="1">
        <v>1431</v>
      </c>
      <c r="U27" s="1">
        <v>56.03</v>
      </c>
      <c r="V27" s="1">
        <f t="shared" ref="V27:V85" si="14">Q27*R27/1000</f>
        <v>3.2409130000000004</v>
      </c>
      <c r="W27" s="79">
        <f t="shared" si="6"/>
        <v>3.8906518607442981</v>
      </c>
      <c r="X27" s="3">
        <f t="shared" si="7"/>
        <v>16.302320548147488</v>
      </c>
      <c r="Y27" s="4">
        <f t="shared" ref="Y27:Y85" si="15">($C$5/U27)*(3600/1000)*$C$3</f>
        <v>1.0867463858647155</v>
      </c>
      <c r="Z27" s="4">
        <f t="shared" si="8"/>
        <v>0.27932244383768029</v>
      </c>
      <c r="AA27" s="5">
        <f t="shared" si="9"/>
        <v>0.29406613578889612</v>
      </c>
    </row>
    <row r="28" spans="1:27" x14ac:dyDescent="0.25">
      <c r="A28" s="1">
        <v>72</v>
      </c>
      <c r="B28" s="2">
        <v>43783.979166666664</v>
      </c>
      <c r="C28" s="1">
        <v>16.5</v>
      </c>
      <c r="D28" s="1">
        <v>192.3</v>
      </c>
      <c r="E28" s="1">
        <v>2239</v>
      </c>
      <c r="F28" s="1">
        <v>1427</v>
      </c>
      <c r="G28" s="1">
        <v>51.33</v>
      </c>
      <c r="H28" s="3">
        <f t="shared" si="12"/>
        <v>3.1729500000000002</v>
      </c>
      <c r="I28" s="79">
        <f t="shared" si="2"/>
        <v>3.8090636254501806</v>
      </c>
      <c r="J28" s="3">
        <f t="shared" si="3"/>
        <v>16.245591010502867</v>
      </c>
      <c r="K28" s="4">
        <f t="shared" si="13"/>
        <v>1.209678550555231</v>
      </c>
      <c r="L28" s="4">
        <f t="shared" si="4"/>
        <v>0.3175789825280913</v>
      </c>
      <c r="M28" s="5">
        <f t="shared" si="5"/>
        <v>0.28410432954829928</v>
      </c>
      <c r="O28" s="1">
        <v>72</v>
      </c>
      <c r="P28" s="2">
        <v>43783.979166666664</v>
      </c>
      <c r="Q28" s="1">
        <v>16.52</v>
      </c>
      <c r="R28" s="1">
        <v>196.8</v>
      </c>
      <c r="S28" s="1">
        <v>2277</v>
      </c>
      <c r="T28" s="1">
        <v>1443</v>
      </c>
      <c r="U28" s="1">
        <v>56.74</v>
      </c>
      <c r="V28" s="1">
        <f t="shared" si="14"/>
        <v>3.2511359999999998</v>
      </c>
      <c r="W28" s="79">
        <f t="shared" si="6"/>
        <v>3.902924369747899</v>
      </c>
      <c r="X28" s="3">
        <f t="shared" si="7"/>
        <v>16.368108193918271</v>
      </c>
      <c r="Y28" s="4">
        <f t="shared" si="15"/>
        <v>1.073147691223123</v>
      </c>
      <c r="Z28" s="4">
        <f t="shared" si="8"/>
        <v>0.27495989918258157</v>
      </c>
      <c r="AA28" s="5">
        <f t="shared" si="9"/>
        <v>0.29873182214077942</v>
      </c>
    </row>
    <row r="29" spans="1:27" x14ac:dyDescent="0.25">
      <c r="A29" s="1">
        <v>76</v>
      </c>
      <c r="B29" s="2">
        <v>43784.145833333336</v>
      </c>
      <c r="C29" s="1">
        <v>16.38</v>
      </c>
      <c r="D29" s="1">
        <v>190.4</v>
      </c>
      <c r="E29" s="1">
        <v>2225</v>
      </c>
      <c r="F29" s="1">
        <v>1415</v>
      </c>
      <c r="G29" s="1">
        <v>51.78</v>
      </c>
      <c r="H29" s="3">
        <f t="shared" si="12"/>
        <v>3.1187519999999997</v>
      </c>
      <c r="I29" s="79">
        <f t="shared" si="2"/>
        <v>3.7439999999999998</v>
      </c>
      <c r="J29" s="3">
        <f t="shared" si="3"/>
        <v>16.068569175803763</v>
      </c>
      <c r="K29" s="4">
        <f t="shared" si="13"/>
        <v>1.1991657010428736</v>
      </c>
      <c r="L29" s="4">
        <f t="shared" si="4"/>
        <v>0.32028998425290428</v>
      </c>
      <c r="M29" s="5">
        <f t="shared" si="5"/>
        <v>0.2816996108080963</v>
      </c>
      <c r="O29" s="1">
        <v>76</v>
      </c>
      <c r="P29" s="2">
        <v>43784.145833333336</v>
      </c>
      <c r="Q29" s="1">
        <v>16.52</v>
      </c>
      <c r="R29" s="1">
        <v>196.5</v>
      </c>
      <c r="S29" s="1">
        <v>2276</v>
      </c>
      <c r="T29" s="1">
        <v>1437</v>
      </c>
      <c r="U29" s="1">
        <v>56.58</v>
      </c>
      <c r="V29" s="1">
        <f t="shared" si="14"/>
        <v>3.2461799999999998</v>
      </c>
      <c r="W29" s="79">
        <f t="shared" si="6"/>
        <v>3.8969747899159666</v>
      </c>
      <c r="X29" s="3">
        <f t="shared" si="7"/>
        <v>16.350337458338132</v>
      </c>
      <c r="Y29" s="4">
        <f t="shared" si="15"/>
        <v>1.0761823966065749</v>
      </c>
      <c r="Z29" s="4">
        <f t="shared" si="8"/>
        <v>0.27615841893341614</v>
      </c>
      <c r="AA29" s="5">
        <f t="shared" si="9"/>
        <v>0.29743533445656783</v>
      </c>
    </row>
    <row r="30" spans="1:27" x14ac:dyDescent="0.25">
      <c r="A30" s="1">
        <v>80</v>
      </c>
      <c r="B30" s="2">
        <v>43784.3125</v>
      </c>
      <c r="C30" s="1">
        <v>16.54</v>
      </c>
      <c r="D30" s="1">
        <v>193.5</v>
      </c>
      <c r="E30" s="1">
        <v>2248</v>
      </c>
      <c r="F30" s="1">
        <v>1433</v>
      </c>
      <c r="G30" s="1">
        <v>50.6</v>
      </c>
      <c r="H30" s="3">
        <f t="shared" si="12"/>
        <v>3.2004899999999998</v>
      </c>
      <c r="I30" s="79">
        <f t="shared" si="2"/>
        <v>3.8421248499399758</v>
      </c>
      <c r="J30" s="3">
        <f t="shared" si="3"/>
        <v>16.320991864167805</v>
      </c>
      <c r="K30" s="4">
        <f t="shared" si="13"/>
        <v>1.2271304347826086</v>
      </c>
      <c r="L30" s="4">
        <f t="shared" si="4"/>
        <v>0.31938848494259098</v>
      </c>
      <c r="M30" s="5">
        <f t="shared" si="5"/>
        <v>0.28249473028431876</v>
      </c>
      <c r="O30" s="1">
        <v>80</v>
      </c>
      <c r="P30" s="2">
        <v>43784.3125</v>
      </c>
      <c r="Q30" s="1">
        <v>16.399999999999999</v>
      </c>
      <c r="R30" s="1">
        <v>192.5</v>
      </c>
      <c r="S30" s="1">
        <v>2260</v>
      </c>
      <c r="T30" s="1">
        <v>1432</v>
      </c>
      <c r="U30" s="1">
        <v>55.97</v>
      </c>
      <c r="V30" s="1">
        <f t="shared" si="14"/>
        <v>3.1569999999999996</v>
      </c>
      <c r="W30" s="79">
        <f t="shared" si="6"/>
        <v>3.7899159663865545</v>
      </c>
      <c r="X30" s="3">
        <f t="shared" si="7"/>
        <v>16.013730795220823</v>
      </c>
      <c r="Y30" s="4">
        <f t="shared" si="15"/>
        <v>1.0879113810970162</v>
      </c>
      <c r="Z30" s="4">
        <f t="shared" si="8"/>
        <v>0.2870542225067515</v>
      </c>
      <c r="AA30" s="5">
        <f t="shared" si="9"/>
        <v>0.28614549189056326</v>
      </c>
    </row>
    <row r="31" spans="1:27" x14ac:dyDescent="0.25">
      <c r="A31" s="1">
        <v>84</v>
      </c>
      <c r="B31" s="2">
        <v>43784.479166666664</v>
      </c>
      <c r="C31" s="1">
        <v>16.41</v>
      </c>
      <c r="D31" s="1">
        <v>191</v>
      </c>
      <c r="E31" s="1">
        <v>2237</v>
      </c>
      <c r="F31" s="1">
        <v>1424</v>
      </c>
      <c r="G31" s="1">
        <v>51.17</v>
      </c>
      <c r="H31" s="3">
        <f t="shared" si="12"/>
        <v>3.1343100000000002</v>
      </c>
      <c r="I31" s="79">
        <f t="shared" si="2"/>
        <v>3.7626770708283317</v>
      </c>
      <c r="J31" s="3">
        <f t="shared" si="3"/>
        <v>16.062100717412498</v>
      </c>
      <c r="K31" s="4">
        <f t="shared" si="13"/>
        <v>1.2134610123119014</v>
      </c>
      <c r="L31" s="4">
        <f t="shared" si="4"/>
        <v>0.32249937729701711</v>
      </c>
      <c r="M31" s="5">
        <f t="shared" si="5"/>
        <v>0.27976973061463634</v>
      </c>
      <c r="O31" s="1">
        <v>84</v>
      </c>
      <c r="P31" s="2">
        <v>43784.479166666664</v>
      </c>
      <c r="Q31" s="1">
        <v>16.52</v>
      </c>
      <c r="R31" s="1">
        <v>195.2</v>
      </c>
      <c r="S31" s="1">
        <v>2277</v>
      </c>
      <c r="T31" s="1">
        <v>1443</v>
      </c>
      <c r="U31" s="1">
        <v>57.19</v>
      </c>
      <c r="V31" s="1">
        <f t="shared" si="14"/>
        <v>3.2247039999999996</v>
      </c>
      <c r="W31" s="79">
        <f t="shared" si="6"/>
        <v>3.8711932773109239</v>
      </c>
      <c r="X31" s="3">
        <f t="shared" si="7"/>
        <v>16.235034143561208</v>
      </c>
      <c r="Y31" s="4">
        <f t="shared" si="15"/>
        <v>1.064703619513901</v>
      </c>
      <c r="Z31" s="4">
        <f t="shared" si="8"/>
        <v>0.27503241074377049</v>
      </c>
      <c r="AA31" s="5">
        <f t="shared" si="9"/>
        <v>0.2986530622930158</v>
      </c>
    </row>
    <row r="32" spans="1:27" x14ac:dyDescent="0.25">
      <c r="A32" s="1">
        <v>88</v>
      </c>
      <c r="B32" s="2">
        <v>43784.645833333336</v>
      </c>
      <c r="C32" s="1">
        <v>16.39</v>
      </c>
      <c r="D32" s="1">
        <v>190.2</v>
      </c>
      <c r="E32" s="1">
        <v>2225</v>
      </c>
      <c r="F32" s="1">
        <v>1417</v>
      </c>
      <c r="G32" s="1">
        <v>50.93</v>
      </c>
      <c r="H32" s="3">
        <f t="shared" si="12"/>
        <v>3.1173779999999995</v>
      </c>
      <c r="I32" s="79">
        <f t="shared" si="2"/>
        <v>3.7423505402160862</v>
      </c>
      <c r="J32" s="3">
        <f t="shared" si="3"/>
        <v>16.061489993474559</v>
      </c>
      <c r="K32" s="4">
        <f t="shared" si="13"/>
        <v>1.2191792656587472</v>
      </c>
      <c r="L32" s="4">
        <f t="shared" si="4"/>
        <v>0.32577901309810248</v>
      </c>
      <c r="M32" s="5">
        <f t="shared" si="5"/>
        <v>0.27695327286968185</v>
      </c>
      <c r="O32" s="1">
        <v>88</v>
      </c>
      <c r="P32" s="2">
        <v>43784.645833333336</v>
      </c>
      <c r="Q32" s="1">
        <v>16.510000000000002</v>
      </c>
      <c r="R32" s="1">
        <v>193.1</v>
      </c>
      <c r="S32" s="1">
        <v>2266</v>
      </c>
      <c r="T32" s="1">
        <v>1430</v>
      </c>
      <c r="U32" s="1">
        <v>57.38</v>
      </c>
      <c r="V32" s="1">
        <f t="shared" si="14"/>
        <v>3.1880809999999999</v>
      </c>
      <c r="W32" s="79">
        <f t="shared" si="6"/>
        <v>3.8272280912364947</v>
      </c>
      <c r="X32" s="3">
        <f t="shared" si="7"/>
        <v>16.128568465854745</v>
      </c>
      <c r="Y32" s="4">
        <f t="shared" si="15"/>
        <v>1.061178110840014</v>
      </c>
      <c r="Z32" s="4">
        <f t="shared" si="8"/>
        <v>0.27727067359007868</v>
      </c>
      <c r="AA32" s="5">
        <f t="shared" si="9"/>
        <v>0.296242190473752</v>
      </c>
    </row>
    <row r="33" spans="1:27" x14ac:dyDescent="0.25">
      <c r="A33" s="1">
        <v>92</v>
      </c>
      <c r="B33" s="2">
        <v>43784.8125</v>
      </c>
      <c r="C33" s="1">
        <v>16.57</v>
      </c>
      <c r="D33" s="1">
        <v>193.5</v>
      </c>
      <c r="E33" s="1">
        <v>2249</v>
      </c>
      <c r="F33" s="1">
        <v>1434</v>
      </c>
      <c r="G33" s="1">
        <v>50.39</v>
      </c>
      <c r="H33" s="3">
        <f t="shared" si="12"/>
        <v>3.2062949999999999</v>
      </c>
      <c r="I33" s="79">
        <f t="shared" si="2"/>
        <v>3.849093637454982</v>
      </c>
      <c r="J33" s="3">
        <f t="shared" si="3"/>
        <v>16.34332446841772</v>
      </c>
      <c r="K33" s="4">
        <f t="shared" si="13"/>
        <v>1.2322444929549514</v>
      </c>
      <c r="L33" s="4">
        <f t="shared" si="4"/>
        <v>0.32013887138628061</v>
      </c>
      <c r="M33" s="5">
        <f t="shared" si="5"/>
        <v>0.28183257946489099</v>
      </c>
      <c r="O33" s="1">
        <v>92</v>
      </c>
      <c r="P33" s="2">
        <v>43784.8125</v>
      </c>
      <c r="Q33" s="1">
        <v>16.57</v>
      </c>
      <c r="R33" s="1">
        <v>196.7</v>
      </c>
      <c r="S33" s="1">
        <v>2278</v>
      </c>
      <c r="T33" s="1">
        <v>1442</v>
      </c>
      <c r="U33" s="1">
        <v>55.91</v>
      </c>
      <c r="V33" s="1">
        <f t="shared" si="14"/>
        <v>3.2593190000000001</v>
      </c>
      <c r="W33" s="79">
        <f t="shared" si="6"/>
        <v>3.912747899159664</v>
      </c>
      <c r="X33" s="3">
        <f t="shared" si="7"/>
        <v>16.402102789034839</v>
      </c>
      <c r="Y33" s="4">
        <f t="shared" si="15"/>
        <v>1.0890788767662314</v>
      </c>
      <c r="Z33" s="4">
        <f t="shared" si="8"/>
        <v>0.27834118242070527</v>
      </c>
      <c r="AA33" s="5">
        <f t="shared" si="9"/>
        <v>0.29510283381029218</v>
      </c>
    </row>
    <row r="34" spans="1:27" x14ac:dyDescent="0.25">
      <c r="A34" s="1">
        <v>96</v>
      </c>
      <c r="B34" s="2">
        <v>43784.979166666664</v>
      </c>
      <c r="C34" s="1">
        <v>16.649999999999999</v>
      </c>
      <c r="D34" s="1">
        <v>195.2</v>
      </c>
      <c r="E34" s="1">
        <v>2263</v>
      </c>
      <c r="F34" s="1">
        <v>1445</v>
      </c>
      <c r="G34" s="1">
        <v>50.79</v>
      </c>
      <c r="H34" s="3">
        <f t="shared" si="12"/>
        <v>3.2500799999999996</v>
      </c>
      <c r="I34" s="79">
        <f t="shared" si="2"/>
        <v>3.9016566626650659</v>
      </c>
      <c r="J34" s="3">
        <f t="shared" si="3"/>
        <v>16.46401972895907</v>
      </c>
      <c r="K34" s="4">
        <f t="shared" si="13"/>
        <v>1.22253987005316</v>
      </c>
      <c r="L34" s="4">
        <f t="shared" si="4"/>
        <v>0.31333865989584325</v>
      </c>
      <c r="M34" s="5">
        <f t="shared" si="5"/>
        <v>0.28794903233378949</v>
      </c>
      <c r="O34" s="1">
        <v>96</v>
      </c>
      <c r="P34" s="2">
        <v>43784.979166666664</v>
      </c>
      <c r="Q34" s="1">
        <v>16.600000000000001</v>
      </c>
      <c r="R34" s="1">
        <v>196.1</v>
      </c>
      <c r="S34" s="1">
        <v>2281</v>
      </c>
      <c r="T34" s="1">
        <v>1445</v>
      </c>
      <c r="U34" s="1">
        <v>57.01</v>
      </c>
      <c r="V34" s="1">
        <f t="shared" si="14"/>
        <v>3.2552600000000003</v>
      </c>
      <c r="W34" s="79">
        <f t="shared" si="6"/>
        <v>3.9078751500600246</v>
      </c>
      <c r="X34" s="3">
        <f t="shared" si="7"/>
        <v>16.360131007050466</v>
      </c>
      <c r="Y34" s="4">
        <f t="shared" si="15"/>
        <v>1.0680652517102265</v>
      </c>
      <c r="Z34" s="4">
        <f t="shared" si="8"/>
        <v>0.27331099656390534</v>
      </c>
      <c r="AA34" s="5">
        <f t="shared" si="9"/>
        <v>0.3005340902163513</v>
      </c>
    </row>
    <row r="35" spans="1:27" x14ac:dyDescent="0.25">
      <c r="A35" s="1">
        <v>100</v>
      </c>
      <c r="B35" s="2">
        <v>43785.145833333336</v>
      </c>
      <c r="C35" s="1">
        <v>16.61</v>
      </c>
      <c r="D35" s="1">
        <v>194.5</v>
      </c>
      <c r="E35" s="1">
        <v>2258</v>
      </c>
      <c r="F35" s="1">
        <v>1437</v>
      </c>
      <c r="G35" s="1">
        <v>50.91</v>
      </c>
      <c r="H35" s="3">
        <f t="shared" si="12"/>
        <v>3.230645</v>
      </c>
      <c r="I35" s="79">
        <f t="shared" si="2"/>
        <v>3.8783253301320531</v>
      </c>
      <c r="J35" s="3">
        <f t="shared" si="3"/>
        <v>16.401806391736663</v>
      </c>
      <c r="K35" s="4">
        <f t="shared" si="13"/>
        <v>1.2196582203889217</v>
      </c>
      <c r="L35" s="4">
        <f t="shared" si="4"/>
        <v>0.31448063701953377</v>
      </c>
      <c r="M35" s="5">
        <f t="shared" si="5"/>
        <v>0.28690339972877293</v>
      </c>
      <c r="O35" s="1">
        <v>100</v>
      </c>
      <c r="P35" s="2">
        <v>43785.145833333336</v>
      </c>
      <c r="Q35" s="1">
        <v>16.52</v>
      </c>
      <c r="R35" s="1">
        <v>195</v>
      </c>
      <c r="S35" s="1">
        <v>2255</v>
      </c>
      <c r="T35" s="1">
        <v>1434</v>
      </c>
      <c r="U35" s="1">
        <v>56.58</v>
      </c>
      <c r="V35" s="1">
        <f t="shared" si="14"/>
        <v>3.2214</v>
      </c>
      <c r="W35" s="79">
        <f t="shared" si="6"/>
        <v>3.8672268907563025</v>
      </c>
      <c r="X35" s="3">
        <f t="shared" si="7"/>
        <v>16.376628178849668</v>
      </c>
      <c r="Y35" s="4">
        <f t="shared" si="15"/>
        <v>1.0761823966065749</v>
      </c>
      <c r="Z35" s="4">
        <f t="shared" si="8"/>
        <v>0.2782827144636732</v>
      </c>
      <c r="AA35" s="5">
        <f t="shared" si="9"/>
        <v>0.29516483572025815</v>
      </c>
    </row>
    <row r="36" spans="1:27" x14ac:dyDescent="0.25">
      <c r="A36" s="1">
        <v>104</v>
      </c>
      <c r="B36" s="2">
        <v>43795.458333333336</v>
      </c>
      <c r="C36" s="1">
        <v>16.66</v>
      </c>
      <c r="D36" s="1">
        <v>196.5</v>
      </c>
      <c r="E36" s="1">
        <v>2273</v>
      </c>
      <c r="F36" s="1">
        <v>1450</v>
      </c>
      <c r="G36" s="1">
        <v>49.28</v>
      </c>
      <c r="H36" s="3">
        <f t="shared" si="12"/>
        <v>3.2736900000000002</v>
      </c>
      <c r="I36" s="79">
        <f t="shared" si="2"/>
        <v>3.9300000000000006</v>
      </c>
      <c r="J36" s="3">
        <f t="shared" si="3"/>
        <v>16.510662376185184</v>
      </c>
      <c r="K36" s="4">
        <f t="shared" si="13"/>
        <v>1.26</v>
      </c>
      <c r="L36" s="4">
        <f t="shared" si="4"/>
        <v>0.32061068702290074</v>
      </c>
      <c r="M36" s="5">
        <f t="shared" si="5"/>
        <v>0.28141783029001077</v>
      </c>
      <c r="O36" s="1">
        <v>104</v>
      </c>
      <c r="P36" s="2">
        <v>43795.625</v>
      </c>
      <c r="Q36" s="1">
        <v>16.649999999999999</v>
      </c>
      <c r="R36" s="1">
        <v>197</v>
      </c>
      <c r="S36" s="1">
        <v>2274</v>
      </c>
      <c r="T36" s="1">
        <v>1446</v>
      </c>
      <c r="U36" s="1">
        <v>55.45</v>
      </c>
      <c r="V36" s="1">
        <f t="shared" si="14"/>
        <v>3.2800499999999997</v>
      </c>
      <c r="W36" s="79">
        <f t="shared" si="6"/>
        <v>3.9376350540216083</v>
      </c>
      <c r="X36" s="3">
        <f t="shared" si="7"/>
        <v>16.535463929801089</v>
      </c>
      <c r="Y36" s="4">
        <f t="shared" si="15"/>
        <v>1.0981136158701532</v>
      </c>
      <c r="Z36" s="4">
        <f t="shared" si="8"/>
        <v>0.27887643237750576</v>
      </c>
      <c r="AA36" s="5">
        <f t="shared" si="9"/>
        <v>0.29453644038040622</v>
      </c>
    </row>
    <row r="37" spans="1:27" x14ac:dyDescent="0.25">
      <c r="A37" s="1">
        <v>108</v>
      </c>
      <c r="B37" s="2">
        <v>43795.791666666664</v>
      </c>
      <c r="C37" s="1">
        <v>16.77</v>
      </c>
      <c r="D37" s="1">
        <v>198</v>
      </c>
      <c r="E37" s="1">
        <v>2278</v>
      </c>
      <c r="F37" s="1">
        <v>1454</v>
      </c>
      <c r="G37" s="1">
        <v>50.56</v>
      </c>
      <c r="H37" s="3">
        <f t="shared" si="12"/>
        <v>3.3204600000000002</v>
      </c>
      <c r="I37" s="79">
        <f t="shared" si="2"/>
        <v>3.9861464585834336</v>
      </c>
      <c r="J37" s="3">
        <f t="shared" si="3"/>
        <v>16.709786991355749</v>
      </c>
      <c r="K37" s="4">
        <f t="shared" si="13"/>
        <v>1.2281012658227848</v>
      </c>
      <c r="L37" s="4">
        <f t="shared" si="4"/>
        <v>0.30809235901964777</v>
      </c>
      <c r="M37" s="5">
        <f t="shared" si="5"/>
        <v>0.29285232583136067</v>
      </c>
      <c r="O37" s="1">
        <v>108</v>
      </c>
      <c r="P37" s="2">
        <v>43795.791666666664</v>
      </c>
      <c r="Q37" s="1">
        <v>16.649999999999999</v>
      </c>
      <c r="R37" s="1">
        <v>197</v>
      </c>
      <c r="S37" s="1">
        <v>2274</v>
      </c>
      <c r="T37" s="1">
        <v>1445</v>
      </c>
      <c r="U37" s="1">
        <v>55.22</v>
      </c>
      <c r="V37" s="1">
        <f t="shared" si="14"/>
        <v>3.2800499999999997</v>
      </c>
      <c r="W37" s="79">
        <f t="shared" si="6"/>
        <v>3.9376350540216083</v>
      </c>
      <c r="X37" s="3">
        <f t="shared" si="7"/>
        <v>16.535463929801089</v>
      </c>
      <c r="Y37" s="4">
        <f t="shared" si="15"/>
        <v>1.1026874320898228</v>
      </c>
      <c r="Z37" s="4">
        <f t="shared" si="8"/>
        <v>0.28003799665578955</v>
      </c>
      <c r="AA37" s="5">
        <f t="shared" si="9"/>
        <v>0.29331473828324667</v>
      </c>
    </row>
    <row r="38" spans="1:27" x14ac:dyDescent="0.25">
      <c r="A38" s="1">
        <v>112</v>
      </c>
      <c r="B38" s="2">
        <v>43795.958333333336</v>
      </c>
      <c r="C38" s="1">
        <v>16.7</v>
      </c>
      <c r="D38" s="1">
        <v>196.8</v>
      </c>
      <c r="E38" s="1">
        <v>2267</v>
      </c>
      <c r="F38" s="1">
        <v>1447</v>
      </c>
      <c r="G38" s="1">
        <v>50.88</v>
      </c>
      <c r="H38" s="3">
        <f t="shared" si="12"/>
        <v>3.2865600000000001</v>
      </c>
      <c r="I38" s="79">
        <f t="shared" si="2"/>
        <v>3.945450180072029</v>
      </c>
      <c r="J38" s="3">
        <f t="shared" si="3"/>
        <v>16.619441523103802</v>
      </c>
      <c r="K38" s="4">
        <f t="shared" si="13"/>
        <v>1.2203773584905659</v>
      </c>
      <c r="L38" s="4">
        <f t="shared" si="4"/>
        <v>0.30931257595255873</v>
      </c>
      <c r="M38" s="5">
        <f t="shared" si="5"/>
        <v>0.29169704345811315</v>
      </c>
      <c r="O38" s="1">
        <v>112</v>
      </c>
      <c r="P38" s="2">
        <v>43795.958333333336</v>
      </c>
      <c r="Q38" s="1">
        <v>16.7</v>
      </c>
      <c r="R38" s="1">
        <v>197.3</v>
      </c>
      <c r="S38" s="1">
        <v>2264</v>
      </c>
      <c r="T38" s="1">
        <v>1439</v>
      </c>
      <c r="U38" s="1">
        <v>55.83</v>
      </c>
      <c r="V38" s="1">
        <f t="shared" si="14"/>
        <v>3.2949099999999998</v>
      </c>
      <c r="W38" s="79">
        <f t="shared" si="6"/>
        <v>3.9554741896758703</v>
      </c>
      <c r="X38" s="3">
        <f t="shared" si="7"/>
        <v>16.683743892914947</v>
      </c>
      <c r="Y38" s="4">
        <f t="shared" si="15"/>
        <v>1.0906394411606666</v>
      </c>
      <c r="Z38" s="4">
        <f t="shared" si="8"/>
        <v>0.27572912598123628</v>
      </c>
      <c r="AA38" s="5">
        <f t="shared" si="9"/>
        <v>0.29789842261367511</v>
      </c>
    </row>
    <row r="39" spans="1:27" x14ac:dyDescent="0.25">
      <c r="A39" s="1">
        <v>116</v>
      </c>
      <c r="B39" s="2">
        <v>43796.125</v>
      </c>
      <c r="C39" s="1">
        <v>16.77</v>
      </c>
      <c r="D39" s="1">
        <v>198</v>
      </c>
      <c r="E39" s="1">
        <v>2278</v>
      </c>
      <c r="F39" s="1">
        <v>1449</v>
      </c>
      <c r="G39" s="1">
        <v>49.92</v>
      </c>
      <c r="H39" s="3">
        <f t="shared" si="12"/>
        <v>3.3204600000000002</v>
      </c>
      <c r="I39" s="79">
        <f t="shared" si="2"/>
        <v>3.9861464585834336</v>
      </c>
      <c r="J39" s="3">
        <f t="shared" si="3"/>
        <v>16.709786991355749</v>
      </c>
      <c r="K39" s="4">
        <f t="shared" si="13"/>
        <v>1.2438461538461538</v>
      </c>
      <c r="L39" s="4">
        <f t="shared" si="4"/>
        <v>0.31204226105836119</v>
      </c>
      <c r="M39" s="5">
        <f t="shared" si="5"/>
        <v>0.28914533436514089</v>
      </c>
      <c r="O39" s="1">
        <v>116</v>
      </c>
      <c r="P39" s="2">
        <v>43796.125</v>
      </c>
      <c r="Q39" s="1">
        <v>16.62</v>
      </c>
      <c r="R39" s="1">
        <v>198.2</v>
      </c>
      <c r="S39" s="1">
        <v>2281</v>
      </c>
      <c r="T39" s="1">
        <v>1445</v>
      </c>
      <c r="U39" s="1">
        <v>55.12</v>
      </c>
      <c r="V39" s="1">
        <f t="shared" si="14"/>
        <v>3.2940839999999998</v>
      </c>
      <c r="W39" s="79">
        <f t="shared" si="6"/>
        <v>3.9544825930372149</v>
      </c>
      <c r="X39" s="3">
        <f t="shared" si="7"/>
        <v>16.555250821202858</v>
      </c>
      <c r="Y39" s="4">
        <f t="shared" si="15"/>
        <v>1.1046879535558782</v>
      </c>
      <c r="Z39" s="4">
        <f t="shared" si="8"/>
        <v>0.27935081962452885</v>
      </c>
      <c r="AA39" s="5">
        <f t="shared" si="9"/>
        <v>0.29403626525549387</v>
      </c>
    </row>
    <row r="40" spans="1:27" x14ac:dyDescent="0.25">
      <c r="A40" s="1">
        <v>120</v>
      </c>
      <c r="B40" s="2">
        <v>43796.291666666664</v>
      </c>
      <c r="C40" s="1">
        <v>16.850000000000001</v>
      </c>
      <c r="D40" s="1">
        <v>198.7</v>
      </c>
      <c r="E40" s="1">
        <v>2280</v>
      </c>
      <c r="F40" s="1">
        <v>1455</v>
      </c>
      <c r="G40" s="1">
        <v>48.67</v>
      </c>
      <c r="H40" s="3">
        <f t="shared" si="12"/>
        <v>3.3480950000000003</v>
      </c>
      <c r="I40" s="79">
        <f t="shared" si="2"/>
        <v>4.0193217286914775</v>
      </c>
      <c r="J40" s="3">
        <f t="shared" si="3"/>
        <v>16.834076868366065</v>
      </c>
      <c r="K40" s="4">
        <f t="shared" si="13"/>
        <v>1.2757920690363671</v>
      </c>
      <c r="L40" s="4">
        <f t="shared" si="4"/>
        <v>0.31741476675760205</v>
      </c>
      <c r="M40" s="5">
        <f t="shared" si="5"/>
        <v>0.28425131203387388</v>
      </c>
      <c r="O40" s="1">
        <v>120</v>
      </c>
      <c r="P40" s="2">
        <v>43796.291666666664</v>
      </c>
      <c r="Q40" s="1">
        <v>16.77</v>
      </c>
      <c r="R40" s="1">
        <v>198.2</v>
      </c>
      <c r="S40" s="1">
        <v>2281</v>
      </c>
      <c r="T40" s="1">
        <v>1450</v>
      </c>
      <c r="U40" s="1">
        <v>55.45</v>
      </c>
      <c r="V40" s="1">
        <f t="shared" si="14"/>
        <v>3.323814</v>
      </c>
      <c r="W40" s="79">
        <f t="shared" si="6"/>
        <v>3.9901728691476595</v>
      </c>
      <c r="X40" s="3">
        <f t="shared" si="7"/>
        <v>16.704666442332851</v>
      </c>
      <c r="Y40" s="4">
        <f t="shared" si="15"/>
        <v>1.0981136158701532</v>
      </c>
      <c r="Z40" s="4">
        <f t="shared" si="8"/>
        <v>0.27520452167896203</v>
      </c>
      <c r="AA40" s="5">
        <f t="shared" si="9"/>
        <v>0.29846628680860343</v>
      </c>
    </row>
    <row r="41" spans="1:27" x14ac:dyDescent="0.25">
      <c r="A41" s="1">
        <v>124</v>
      </c>
      <c r="B41" s="2">
        <v>43796.458333333336</v>
      </c>
      <c r="C41" s="1">
        <v>16.62</v>
      </c>
      <c r="D41" s="1">
        <v>195.4</v>
      </c>
      <c r="E41" s="1">
        <v>2263</v>
      </c>
      <c r="F41" s="1">
        <v>1441</v>
      </c>
      <c r="G41" s="1">
        <v>49.46</v>
      </c>
      <c r="H41" s="3">
        <f t="shared" si="12"/>
        <v>3.2475480000000001</v>
      </c>
      <c r="I41" s="79">
        <f t="shared" si="2"/>
        <v>3.8986170468187278</v>
      </c>
      <c r="J41" s="3">
        <f t="shared" si="3"/>
        <v>16.451193306854471</v>
      </c>
      <c r="K41" s="4">
        <f t="shared" si="13"/>
        <v>1.2554144763445205</v>
      </c>
      <c r="L41" s="4">
        <f t="shared" si="4"/>
        <v>0.32201533550696881</v>
      </c>
      <c r="M41" s="5">
        <f t="shared" si="5"/>
        <v>0.2801902703414007</v>
      </c>
      <c r="O41" s="1">
        <v>124</v>
      </c>
      <c r="P41" s="2">
        <v>43796.458333333336</v>
      </c>
      <c r="Q41" s="1">
        <v>16.600000000000001</v>
      </c>
      <c r="R41" s="1">
        <v>196.1</v>
      </c>
      <c r="S41" s="1">
        <v>2270</v>
      </c>
      <c r="T41" s="1">
        <v>1444</v>
      </c>
      <c r="U41" s="1">
        <v>55.91</v>
      </c>
      <c r="V41" s="1">
        <f t="shared" si="14"/>
        <v>3.2552600000000003</v>
      </c>
      <c r="W41" s="79">
        <f t="shared" si="6"/>
        <v>3.9078751500600246</v>
      </c>
      <c r="X41" s="3">
        <f t="shared" si="7"/>
        <v>16.439409174926041</v>
      </c>
      <c r="Y41" s="4">
        <f t="shared" si="15"/>
        <v>1.0890788767662314</v>
      </c>
      <c r="Z41" s="4">
        <f t="shared" si="8"/>
        <v>0.27868824743531101</v>
      </c>
      <c r="AA41" s="5">
        <f t="shared" si="9"/>
        <v>0.29473532685487119</v>
      </c>
    </row>
    <row r="42" spans="1:27" x14ac:dyDescent="0.25">
      <c r="A42" s="1">
        <v>128</v>
      </c>
      <c r="B42" s="2">
        <v>43796.625</v>
      </c>
      <c r="C42" s="1">
        <v>16.8</v>
      </c>
      <c r="D42" s="1">
        <v>197.8</v>
      </c>
      <c r="E42" s="1">
        <v>2288</v>
      </c>
      <c r="F42" s="1">
        <v>1454</v>
      </c>
      <c r="G42" s="1">
        <v>49.32</v>
      </c>
      <c r="H42" s="3">
        <f t="shared" si="12"/>
        <v>3.3230400000000002</v>
      </c>
      <c r="I42" s="79">
        <f t="shared" si="2"/>
        <v>3.989243697478992</v>
      </c>
      <c r="J42" s="3">
        <f t="shared" si="3"/>
        <v>16.649681476887352</v>
      </c>
      <c r="K42" s="4">
        <f t="shared" si="13"/>
        <v>1.2589781021897812</v>
      </c>
      <c r="L42" s="4">
        <f t="shared" si="4"/>
        <v>0.31559317947544646</v>
      </c>
      <c r="M42" s="5">
        <f t="shared" si="5"/>
        <v>0.28589199570073121</v>
      </c>
      <c r="O42" s="1">
        <v>128</v>
      </c>
      <c r="P42" s="2">
        <v>43796.625</v>
      </c>
      <c r="Q42" s="1">
        <v>16.7</v>
      </c>
      <c r="R42" s="1">
        <v>199.1</v>
      </c>
      <c r="S42" s="1">
        <v>2298</v>
      </c>
      <c r="T42" s="1">
        <v>1456</v>
      </c>
      <c r="U42" s="1">
        <v>55.86</v>
      </c>
      <c r="V42" s="1">
        <f t="shared" si="14"/>
        <v>3.32497</v>
      </c>
      <c r="W42" s="79">
        <f t="shared" si="6"/>
        <v>3.9915606242497002</v>
      </c>
      <c r="X42" s="3">
        <f t="shared" si="7"/>
        <v>16.586856501313612</v>
      </c>
      <c r="Y42" s="4">
        <f t="shared" si="15"/>
        <v>1.0900537056928035</v>
      </c>
      <c r="Z42" s="4">
        <f t="shared" si="8"/>
        <v>0.27308960286622291</v>
      </c>
      <c r="AA42" s="5">
        <f t="shared" si="9"/>
        <v>0.30077773315557077</v>
      </c>
    </row>
    <row r="43" spans="1:27" x14ac:dyDescent="0.25">
      <c r="A43" s="1">
        <v>132</v>
      </c>
      <c r="B43" s="2">
        <v>43796.9375</v>
      </c>
      <c r="C43" s="1">
        <v>16.72</v>
      </c>
      <c r="D43" s="1">
        <v>197.1</v>
      </c>
      <c r="E43" s="1">
        <v>2270</v>
      </c>
      <c r="F43" s="1">
        <v>1446</v>
      </c>
      <c r="G43" s="1">
        <v>49.02</v>
      </c>
      <c r="H43" s="3">
        <f t="shared" si="12"/>
        <v>3.2955119999999996</v>
      </c>
      <c r="I43" s="79">
        <f t="shared" si="2"/>
        <v>3.9561968787515003</v>
      </c>
      <c r="J43" s="3">
        <f t="shared" si="3"/>
        <v>16.642686055454512</v>
      </c>
      <c r="K43" s="4">
        <f t="shared" si="13"/>
        <v>1.2666829865361076</v>
      </c>
      <c r="L43" s="4">
        <f t="shared" si="4"/>
        <v>0.32017693389815532</v>
      </c>
      <c r="M43" s="5">
        <f t="shared" si="5"/>
        <v>0.28179907531525733</v>
      </c>
      <c r="O43" s="1">
        <v>132</v>
      </c>
      <c r="P43" s="2">
        <v>43796.9375</v>
      </c>
      <c r="Q43" s="1">
        <v>16.690000000000001</v>
      </c>
      <c r="R43" s="1">
        <v>198.5</v>
      </c>
      <c r="S43" s="1">
        <v>2280</v>
      </c>
      <c r="T43" s="1">
        <v>1448</v>
      </c>
      <c r="U43" s="1">
        <v>54.85</v>
      </c>
      <c r="V43" s="1">
        <f t="shared" si="14"/>
        <v>3.3129650000000002</v>
      </c>
      <c r="W43" s="79">
        <f t="shared" si="6"/>
        <v>3.977148859543818</v>
      </c>
      <c r="X43" s="3">
        <f t="shared" si="7"/>
        <v>16.657444747597179</v>
      </c>
      <c r="Y43" s="4">
        <f t="shared" si="15"/>
        <v>1.1101257976298997</v>
      </c>
      <c r="Z43" s="4">
        <f t="shared" si="8"/>
        <v>0.27912603647358375</v>
      </c>
      <c r="AA43" s="5">
        <f t="shared" si="9"/>
        <v>0.2942730557714604</v>
      </c>
    </row>
    <row r="44" spans="1:27" x14ac:dyDescent="0.25">
      <c r="A44" s="1">
        <v>136</v>
      </c>
      <c r="B44" s="2">
        <v>43797.25</v>
      </c>
      <c r="C44" s="1">
        <v>16.73</v>
      </c>
      <c r="D44" s="1">
        <v>198.3</v>
      </c>
      <c r="E44" s="1">
        <v>2278</v>
      </c>
      <c r="F44" s="1">
        <v>1450</v>
      </c>
      <c r="G44" s="1">
        <v>50.03</v>
      </c>
      <c r="H44" s="3">
        <f t="shared" si="12"/>
        <v>3.3175590000000001</v>
      </c>
      <c r="I44" s="79">
        <f t="shared" si="2"/>
        <v>3.9826638655462188</v>
      </c>
      <c r="J44" s="3">
        <f t="shared" si="3"/>
        <v>16.695188082752143</v>
      </c>
      <c r="K44" s="4">
        <f t="shared" si="13"/>
        <v>1.2411113332000798</v>
      </c>
      <c r="L44" s="4">
        <f t="shared" si="4"/>
        <v>0.31162844144012702</v>
      </c>
      <c r="M44" s="5">
        <f t="shared" si="5"/>
        <v>0.28952929807310096</v>
      </c>
      <c r="O44" s="1">
        <v>136</v>
      </c>
      <c r="P44" s="2">
        <v>43797.25</v>
      </c>
      <c r="Q44" s="1">
        <v>16.75</v>
      </c>
      <c r="R44" s="1">
        <v>199.1</v>
      </c>
      <c r="S44" s="1">
        <v>2281</v>
      </c>
      <c r="T44" s="1">
        <v>1447</v>
      </c>
      <c r="U44" s="1">
        <v>55.32</v>
      </c>
      <c r="V44" s="1">
        <f t="shared" si="14"/>
        <v>3.3349249999999997</v>
      </c>
      <c r="W44" s="79">
        <f t="shared" si="6"/>
        <v>4.0035114045618245</v>
      </c>
      <c r="X44" s="3">
        <f t="shared" si="7"/>
        <v>16.760507578100601</v>
      </c>
      <c r="Y44" s="4">
        <f t="shared" si="15"/>
        <v>1.1006941431670283</v>
      </c>
      <c r="Z44" s="4">
        <f t="shared" si="8"/>
        <v>0.27493218625850196</v>
      </c>
      <c r="AA44" s="5">
        <f t="shared" si="9"/>
        <v>0.29876193404735468</v>
      </c>
    </row>
    <row r="45" spans="1:27" x14ac:dyDescent="0.25">
      <c r="A45" s="1">
        <v>140</v>
      </c>
      <c r="B45" s="2">
        <v>43797.416666666664</v>
      </c>
      <c r="C45" s="1">
        <v>16.64</v>
      </c>
      <c r="D45" s="1">
        <v>195.5</v>
      </c>
      <c r="E45" s="1">
        <v>2262</v>
      </c>
      <c r="F45" s="1">
        <v>1442</v>
      </c>
      <c r="G45" s="1">
        <v>50.53</v>
      </c>
      <c r="H45" s="3">
        <f t="shared" si="12"/>
        <v>3.25312</v>
      </c>
      <c r="I45" s="79">
        <f t="shared" si="2"/>
        <v>3.9053061224489798</v>
      </c>
      <c r="J45" s="3">
        <f t="shared" si="3"/>
        <v>16.486704872010552</v>
      </c>
      <c r="K45" s="4">
        <f t="shared" si="13"/>
        <v>1.2288303977834949</v>
      </c>
      <c r="L45" s="4">
        <f t="shared" si="4"/>
        <v>0.31465661314481214</v>
      </c>
      <c r="M45" s="5">
        <f t="shared" si="5"/>
        <v>0.28674294497745256</v>
      </c>
      <c r="O45" s="1">
        <v>140</v>
      </c>
      <c r="P45" s="2">
        <v>43797.416666666664</v>
      </c>
      <c r="Q45" s="1">
        <v>16.649999999999999</v>
      </c>
      <c r="R45" s="1">
        <v>196.2</v>
      </c>
      <c r="S45" s="1">
        <v>2270</v>
      </c>
      <c r="T45" s="1">
        <v>1442</v>
      </c>
      <c r="U45" s="1">
        <v>55.49</v>
      </c>
      <c r="V45" s="1">
        <f t="shared" si="14"/>
        <v>3.2667299999999995</v>
      </c>
      <c r="W45" s="79">
        <f t="shared" si="6"/>
        <v>3.921644657863145</v>
      </c>
      <c r="X45" s="3">
        <f t="shared" si="7"/>
        <v>16.497333894683109</v>
      </c>
      <c r="Y45" s="4">
        <f t="shared" si="15"/>
        <v>1.0973220400072086</v>
      </c>
      <c r="Z45" s="4">
        <f t="shared" si="8"/>
        <v>0.27981169528121541</v>
      </c>
      <c r="AA45" s="5">
        <f t="shared" si="9"/>
        <v>0.29355196042076176</v>
      </c>
    </row>
    <row r="46" spans="1:27" x14ac:dyDescent="0.25">
      <c r="A46" s="1">
        <v>144</v>
      </c>
      <c r="B46" s="2">
        <v>43797.583333333336</v>
      </c>
      <c r="C46" s="1">
        <v>16.600000000000001</v>
      </c>
      <c r="D46" s="1">
        <v>194.3</v>
      </c>
      <c r="E46" s="1">
        <v>2258</v>
      </c>
      <c r="F46" s="1">
        <v>1438</v>
      </c>
      <c r="G46" s="1">
        <v>49.86</v>
      </c>
      <c r="H46" s="3">
        <f t="shared" si="12"/>
        <v>3.2253800000000004</v>
      </c>
      <c r="I46" s="79">
        <f t="shared" si="2"/>
        <v>3.8720048019207689</v>
      </c>
      <c r="J46" s="3">
        <f t="shared" si="3"/>
        <v>16.375076277269585</v>
      </c>
      <c r="K46" s="4">
        <f t="shared" si="13"/>
        <v>1.2453429602888086</v>
      </c>
      <c r="L46" s="4">
        <f t="shared" si="4"/>
        <v>0.3216274317818606</v>
      </c>
      <c r="M46" s="5">
        <f t="shared" si="5"/>
        <v>0.28052819813879776</v>
      </c>
      <c r="O46" s="1">
        <v>144</v>
      </c>
      <c r="P46" s="2">
        <v>43797.583333333336</v>
      </c>
      <c r="Q46" s="1">
        <v>16.62</v>
      </c>
      <c r="R46" s="1">
        <v>197</v>
      </c>
      <c r="S46" s="1">
        <v>2271</v>
      </c>
      <c r="T46" s="1">
        <v>1447</v>
      </c>
      <c r="U46" s="1">
        <v>55.06</v>
      </c>
      <c r="V46" s="1">
        <f t="shared" si="14"/>
        <v>3.2741400000000005</v>
      </c>
      <c r="W46" s="79">
        <f t="shared" si="6"/>
        <v>3.9305402160864356</v>
      </c>
      <c r="X46" s="3">
        <f t="shared" si="7"/>
        <v>16.527474356978672</v>
      </c>
      <c r="Y46" s="4">
        <f t="shared" si="15"/>
        <v>1.1058917544496913</v>
      </c>
      <c r="Z46" s="4">
        <f t="shared" si="8"/>
        <v>0.28135871754310832</v>
      </c>
      <c r="AA46" s="5">
        <f t="shared" si="9"/>
        <v>0.29193789485436028</v>
      </c>
    </row>
    <row r="47" spans="1:27" x14ac:dyDescent="0.25">
      <c r="A47" s="1">
        <v>148</v>
      </c>
      <c r="B47" s="2">
        <v>43797.75</v>
      </c>
      <c r="C47" s="1">
        <v>16.649999999999999</v>
      </c>
      <c r="D47" s="1">
        <v>195.9</v>
      </c>
      <c r="E47" s="1">
        <v>2262</v>
      </c>
      <c r="F47" s="1">
        <v>1442</v>
      </c>
      <c r="G47" s="1">
        <v>50.04</v>
      </c>
      <c r="H47" s="3">
        <f t="shared" si="12"/>
        <v>3.2617349999999998</v>
      </c>
      <c r="I47" s="79">
        <f t="shared" si="2"/>
        <v>3.9156482593037216</v>
      </c>
      <c r="J47" s="3">
        <f t="shared" si="3"/>
        <v>16.530365407887611</v>
      </c>
      <c r="K47" s="4">
        <f t="shared" si="13"/>
        <v>1.2408633093525179</v>
      </c>
      <c r="L47" s="4">
        <f t="shared" si="4"/>
        <v>0.31689856370632419</v>
      </c>
      <c r="M47" s="5">
        <f t="shared" si="5"/>
        <v>0.28471433525772666</v>
      </c>
      <c r="O47" s="1">
        <v>148</v>
      </c>
      <c r="P47" s="2">
        <v>43797.75</v>
      </c>
      <c r="Q47" s="1">
        <v>16.670000000000002</v>
      </c>
      <c r="R47" s="1">
        <v>197.9</v>
      </c>
      <c r="S47" s="1">
        <v>2280</v>
      </c>
      <c r="T47" s="1">
        <v>1445</v>
      </c>
      <c r="U47" s="1">
        <v>54.8</v>
      </c>
      <c r="V47" s="1">
        <f t="shared" si="14"/>
        <v>3.2989930000000003</v>
      </c>
      <c r="W47" s="79">
        <f t="shared" si="6"/>
        <v>3.9603757503001207</v>
      </c>
      <c r="X47" s="3">
        <f t="shared" si="7"/>
        <v>16.587194135829947</v>
      </c>
      <c r="Y47" s="4">
        <f t="shared" si="15"/>
        <v>1.1111386861313868</v>
      </c>
      <c r="Z47" s="4">
        <f t="shared" si="8"/>
        <v>0.2805639555911289</v>
      </c>
      <c r="AA47" s="5">
        <f t="shared" si="9"/>
        <v>0.29276487610604085</v>
      </c>
    </row>
    <row r="48" spans="1:27" x14ac:dyDescent="0.25">
      <c r="A48" s="1">
        <v>152</v>
      </c>
      <c r="B48" s="2">
        <v>43797.916666666664</v>
      </c>
      <c r="C48" s="1">
        <v>16.670000000000002</v>
      </c>
      <c r="D48" s="1">
        <v>196.7</v>
      </c>
      <c r="E48" s="1">
        <v>2264</v>
      </c>
      <c r="F48" s="1">
        <v>1443</v>
      </c>
      <c r="G48" s="1">
        <v>50.87</v>
      </c>
      <c r="H48" s="3">
        <f t="shared" si="12"/>
        <v>3.2789890000000002</v>
      </c>
      <c r="I48" s="79">
        <f t="shared" si="2"/>
        <v>3.9363613445378154</v>
      </c>
      <c r="J48" s="3">
        <f t="shared" si="3"/>
        <v>16.603128068349452</v>
      </c>
      <c r="K48" s="4">
        <f t="shared" si="13"/>
        <v>1.2206172596815412</v>
      </c>
      <c r="L48" s="4">
        <f t="shared" si="4"/>
        <v>0.31008770609316583</v>
      </c>
      <c r="M48" s="5">
        <f t="shared" si="5"/>
        <v>0.29096788468829582</v>
      </c>
      <c r="O48" s="1">
        <v>152</v>
      </c>
      <c r="P48" s="2">
        <v>43797.916666666664</v>
      </c>
      <c r="Q48" s="1">
        <v>16.72</v>
      </c>
      <c r="R48" s="1">
        <v>199.5</v>
      </c>
      <c r="S48" s="1">
        <v>2288</v>
      </c>
      <c r="T48" s="1">
        <v>1456</v>
      </c>
      <c r="U48" s="1">
        <v>54.39</v>
      </c>
      <c r="V48" s="1">
        <f t="shared" si="14"/>
        <v>3.3356399999999997</v>
      </c>
      <c r="W48" s="79">
        <f t="shared" si="6"/>
        <v>4.0043697478991591</v>
      </c>
      <c r="X48" s="3">
        <f t="shared" si="7"/>
        <v>16.71281222060659</v>
      </c>
      <c r="Y48" s="4">
        <f t="shared" si="15"/>
        <v>1.1195146166574741</v>
      </c>
      <c r="Z48" s="4">
        <f t="shared" si="8"/>
        <v>0.27957323802199158</v>
      </c>
      <c r="AA48" s="5">
        <f t="shared" si="9"/>
        <v>0.29380234059454724</v>
      </c>
    </row>
    <row r="49" spans="1:27" x14ac:dyDescent="0.25">
      <c r="A49" s="1">
        <v>156</v>
      </c>
      <c r="B49" s="2">
        <v>43798.083333333336</v>
      </c>
      <c r="C49" s="1">
        <v>16.72</v>
      </c>
      <c r="D49" s="1">
        <v>196.9</v>
      </c>
      <c r="E49" s="1">
        <v>2270</v>
      </c>
      <c r="F49" s="1">
        <v>1448</v>
      </c>
      <c r="G49" s="1">
        <v>50.11</v>
      </c>
      <c r="H49" s="3">
        <f t="shared" si="12"/>
        <v>3.2921679999999998</v>
      </c>
      <c r="I49" s="79">
        <f t="shared" si="2"/>
        <v>3.9521824729891954</v>
      </c>
      <c r="J49" s="3">
        <f t="shared" si="3"/>
        <v>16.625798499842688</v>
      </c>
      <c r="K49" s="4">
        <f t="shared" si="13"/>
        <v>1.2391299141887846</v>
      </c>
      <c r="L49" s="4">
        <f t="shared" si="4"/>
        <v>0.31353054234147759</v>
      </c>
      <c r="M49" s="5">
        <f t="shared" si="5"/>
        <v>0.28777280591536902</v>
      </c>
      <c r="O49" s="1">
        <v>156</v>
      </c>
      <c r="P49" s="2">
        <v>43798.083333333336</v>
      </c>
      <c r="Q49" s="1">
        <v>16.7</v>
      </c>
      <c r="R49" s="1">
        <v>199.2</v>
      </c>
      <c r="S49" s="1">
        <v>2288</v>
      </c>
      <c r="T49" s="1">
        <v>1457</v>
      </c>
      <c r="U49" s="1">
        <v>54.64</v>
      </c>
      <c r="V49" s="1">
        <f t="shared" si="14"/>
        <v>3.3266399999999998</v>
      </c>
      <c r="W49" s="79">
        <f t="shared" si="6"/>
        <v>3.9935654261704681</v>
      </c>
      <c r="X49" s="3">
        <f t="shared" si="7"/>
        <v>16.667718832235707</v>
      </c>
      <c r="Y49" s="4">
        <f t="shared" si="15"/>
        <v>1.1143923865300147</v>
      </c>
      <c r="Z49" s="4">
        <f t="shared" si="8"/>
        <v>0.279046983737195</v>
      </c>
      <c r="AA49" s="5">
        <f t="shared" si="9"/>
        <v>0.29435642198453565</v>
      </c>
    </row>
    <row r="50" spans="1:27" x14ac:dyDescent="0.25">
      <c r="A50" s="1">
        <v>160</v>
      </c>
      <c r="B50" s="2">
        <v>43798.25</v>
      </c>
      <c r="C50" s="1">
        <v>16.72</v>
      </c>
      <c r="D50" s="1">
        <v>196.7</v>
      </c>
      <c r="E50" s="1">
        <v>2265</v>
      </c>
      <c r="F50" s="1">
        <v>1443</v>
      </c>
      <c r="G50" s="1">
        <v>50.14</v>
      </c>
      <c r="H50" s="3">
        <f t="shared" si="12"/>
        <v>3.2888239999999995</v>
      </c>
      <c r="I50" s="79">
        <f t="shared" si="2"/>
        <v>3.9481680672268902</v>
      </c>
      <c r="J50" s="3">
        <f t="shared" si="3"/>
        <v>16.645575206800906</v>
      </c>
      <c r="K50" s="4">
        <f t="shared" si="13"/>
        <v>1.2383885121659353</v>
      </c>
      <c r="L50" s="4">
        <f t="shared" si="4"/>
        <v>0.31366154912340222</v>
      </c>
      <c r="M50" s="5">
        <f t="shared" si="5"/>
        <v>0.28765261206523429</v>
      </c>
      <c r="O50" s="1">
        <v>160</v>
      </c>
      <c r="P50" s="2">
        <v>43798.25</v>
      </c>
      <c r="Q50" s="1">
        <v>16.75</v>
      </c>
      <c r="R50" s="1">
        <v>199.5</v>
      </c>
      <c r="S50" s="1">
        <v>2293</v>
      </c>
      <c r="T50" s="1">
        <v>1458</v>
      </c>
      <c r="U50" s="1">
        <v>54.31</v>
      </c>
      <c r="V50" s="1">
        <f t="shared" si="14"/>
        <v>3.3416250000000001</v>
      </c>
      <c r="W50" s="79">
        <f t="shared" si="6"/>
        <v>4.0115546218487399</v>
      </c>
      <c r="X50" s="3">
        <f t="shared" si="7"/>
        <v>16.706290821204519</v>
      </c>
      <c r="Y50" s="4">
        <f t="shared" si="15"/>
        <v>1.12116368992819</v>
      </c>
      <c r="Z50" s="4">
        <f t="shared" si="8"/>
        <v>0.27948359068123507</v>
      </c>
      <c r="AA50" s="5">
        <f t="shared" si="9"/>
        <v>0.29389658082696357</v>
      </c>
    </row>
    <row r="51" spans="1:27" x14ac:dyDescent="0.25">
      <c r="A51" s="1">
        <v>164</v>
      </c>
      <c r="B51" s="2">
        <v>43798.416666666664</v>
      </c>
      <c r="C51" s="1">
        <v>16.600000000000001</v>
      </c>
      <c r="D51" s="1">
        <v>195.1</v>
      </c>
      <c r="E51" s="1">
        <v>2261</v>
      </c>
      <c r="F51" s="1">
        <v>1444</v>
      </c>
      <c r="G51" s="1">
        <v>50.07</v>
      </c>
      <c r="H51" s="3">
        <f t="shared" si="12"/>
        <v>3.2386600000000003</v>
      </c>
      <c r="I51" s="79">
        <f t="shared" si="2"/>
        <v>3.8879471788715492</v>
      </c>
      <c r="J51" s="3">
        <f t="shared" si="3"/>
        <v>16.420681432930468</v>
      </c>
      <c r="K51" s="4">
        <f t="shared" si="13"/>
        <v>1.2401198322348712</v>
      </c>
      <c r="L51" s="4">
        <f t="shared" si="4"/>
        <v>0.31896519555978325</v>
      </c>
      <c r="M51" s="5">
        <f t="shared" si="5"/>
        <v>0.2828696207792476</v>
      </c>
      <c r="O51" s="1">
        <v>164</v>
      </c>
      <c r="P51" s="2">
        <v>43798.416666666664</v>
      </c>
      <c r="Q51" s="1">
        <v>16.53</v>
      </c>
      <c r="R51" s="1">
        <v>196</v>
      </c>
      <c r="S51" s="1">
        <v>2250</v>
      </c>
      <c r="T51" s="1">
        <v>1433</v>
      </c>
      <c r="U51" s="1">
        <v>54.46</v>
      </c>
      <c r="V51" s="1">
        <f t="shared" si="14"/>
        <v>3.2398800000000003</v>
      </c>
      <c r="W51" s="79">
        <f t="shared" si="6"/>
        <v>3.889411764705883</v>
      </c>
      <c r="X51" s="3">
        <f t="shared" si="7"/>
        <v>16.507176215272349</v>
      </c>
      <c r="Y51" s="4">
        <f t="shared" si="15"/>
        <v>1.118075651854572</v>
      </c>
      <c r="Z51" s="4">
        <f t="shared" si="8"/>
        <v>0.28746651665952394</v>
      </c>
      <c r="AA51" s="5">
        <f t="shared" si="9"/>
        <v>0.28573509239597311</v>
      </c>
    </row>
    <row r="52" spans="1:27" x14ac:dyDescent="0.25">
      <c r="A52" s="1">
        <v>168</v>
      </c>
      <c r="B52" s="2">
        <v>43798.583333333336</v>
      </c>
      <c r="C52" s="1">
        <v>16.649999999999999</v>
      </c>
      <c r="D52" s="1">
        <v>195.1</v>
      </c>
      <c r="E52" s="1">
        <v>2261</v>
      </c>
      <c r="F52" s="1">
        <v>1444</v>
      </c>
      <c r="G52" s="1">
        <v>50.32</v>
      </c>
      <c r="H52" s="3">
        <f t="shared" si="12"/>
        <v>3.2484149999999996</v>
      </c>
      <c r="I52" s="79">
        <f t="shared" si="2"/>
        <v>3.8996578631452579</v>
      </c>
      <c r="J52" s="3">
        <f t="shared" si="3"/>
        <v>16.470141316764593</v>
      </c>
      <c r="K52" s="4">
        <f t="shared" si="13"/>
        <v>1.2339586645468998</v>
      </c>
      <c r="L52" s="4">
        <f t="shared" si="4"/>
        <v>0.31642741693027759</v>
      </c>
      <c r="M52" s="5">
        <f t="shared" si="5"/>
        <v>0.28513826262297293</v>
      </c>
      <c r="O52" s="1">
        <v>168</v>
      </c>
      <c r="P52" s="2">
        <v>43798.583333333336</v>
      </c>
      <c r="Q52" s="1">
        <v>16.61</v>
      </c>
      <c r="R52" s="1">
        <v>197.1</v>
      </c>
      <c r="S52" s="1">
        <v>2281</v>
      </c>
      <c r="T52" s="1">
        <v>1454</v>
      </c>
      <c r="U52" s="1">
        <v>53.75</v>
      </c>
      <c r="V52" s="1">
        <f t="shared" si="14"/>
        <v>3.2738309999999995</v>
      </c>
      <c r="W52" s="79">
        <f t="shared" si="6"/>
        <v>3.9301692677070825</v>
      </c>
      <c r="X52" s="3">
        <f t="shared" si="7"/>
        <v>16.45346425629382</v>
      </c>
      <c r="Y52" s="4">
        <f t="shared" si="15"/>
        <v>1.1328446511627908</v>
      </c>
      <c r="Z52" s="4">
        <f t="shared" si="8"/>
        <v>0.28824322160142196</v>
      </c>
      <c r="AA52" s="5">
        <f t="shared" si="9"/>
        <v>0.28496514590042449</v>
      </c>
    </row>
    <row r="53" spans="1:27" x14ac:dyDescent="0.25">
      <c r="A53" s="1">
        <v>172</v>
      </c>
      <c r="B53" s="2">
        <v>43798.75</v>
      </c>
      <c r="C53" s="1">
        <v>16.7</v>
      </c>
      <c r="D53" s="1">
        <v>196.5</v>
      </c>
      <c r="E53" s="1">
        <v>2272</v>
      </c>
      <c r="F53" s="1">
        <v>1448</v>
      </c>
      <c r="G53" s="1">
        <v>50.06</v>
      </c>
      <c r="H53" s="3">
        <f t="shared" si="12"/>
        <v>3.2815499999999997</v>
      </c>
      <c r="I53" s="79">
        <f t="shared" si="2"/>
        <v>3.9394357743097239</v>
      </c>
      <c r="J53" s="3">
        <f t="shared" si="3"/>
        <v>16.557588287177133</v>
      </c>
      <c r="K53" s="4">
        <f t="shared" si="13"/>
        <v>1.2403675589292849</v>
      </c>
      <c r="L53" s="4">
        <f t="shared" si="4"/>
        <v>0.31485919050085914</v>
      </c>
      <c r="M53" s="5">
        <f t="shared" si="5"/>
        <v>0.28655845734167401</v>
      </c>
      <c r="O53" s="1">
        <v>172</v>
      </c>
      <c r="P53" s="2">
        <v>43798.75</v>
      </c>
      <c r="Q53" s="1">
        <v>16.61</v>
      </c>
      <c r="R53" s="1">
        <v>197</v>
      </c>
      <c r="S53" s="1">
        <v>2270</v>
      </c>
      <c r="T53" s="1">
        <v>1444</v>
      </c>
      <c r="U53" s="1">
        <v>54.05</v>
      </c>
      <c r="V53" s="1">
        <f t="shared" si="14"/>
        <v>3.27217</v>
      </c>
      <c r="W53" s="79">
        <f t="shared" si="6"/>
        <v>3.9281752701080435</v>
      </c>
      <c r="X53" s="3">
        <f t="shared" si="7"/>
        <v>16.524806473190385</v>
      </c>
      <c r="Y53" s="4">
        <f t="shared" si="15"/>
        <v>1.1265568917668827</v>
      </c>
      <c r="Z53" s="4">
        <f t="shared" si="8"/>
        <v>0.28678885597075127</v>
      </c>
      <c r="AA53" s="5">
        <f t="shared" si="9"/>
        <v>0.28641026311996842</v>
      </c>
    </row>
    <row r="54" spans="1:27" x14ac:dyDescent="0.25">
      <c r="A54" s="1">
        <v>176</v>
      </c>
      <c r="B54" s="2">
        <v>43798.916666666664</v>
      </c>
      <c r="C54" s="1">
        <v>16.72</v>
      </c>
      <c r="D54" s="1">
        <v>197</v>
      </c>
      <c r="E54" s="1">
        <v>2275</v>
      </c>
      <c r="F54" s="1">
        <v>1451</v>
      </c>
      <c r="G54" s="1">
        <v>50.17</v>
      </c>
      <c r="H54" s="3">
        <f t="shared" si="12"/>
        <v>3.2938399999999999</v>
      </c>
      <c r="I54" s="79">
        <f t="shared" si="2"/>
        <v>3.9541896758703481</v>
      </c>
      <c r="J54" s="3">
        <f t="shared" si="3"/>
        <v>16.597683503412007</v>
      </c>
      <c r="K54" s="4">
        <f t="shared" si="13"/>
        <v>1.2376479968108429</v>
      </c>
      <c r="L54" s="4">
        <f t="shared" si="4"/>
        <v>0.31299661833708747</v>
      </c>
      <c r="M54" s="5">
        <f t="shared" si="5"/>
        <v>0.28826370198225071</v>
      </c>
      <c r="O54" s="1">
        <v>176</v>
      </c>
      <c r="P54" s="2">
        <v>43798.916666666664</v>
      </c>
      <c r="Q54" s="1">
        <v>16.8</v>
      </c>
      <c r="R54" s="1">
        <v>200.3</v>
      </c>
      <c r="S54" s="1">
        <v>2305</v>
      </c>
      <c r="T54" s="1">
        <v>1466</v>
      </c>
      <c r="U54" s="1">
        <v>55.23</v>
      </c>
      <c r="V54" s="1">
        <f t="shared" si="14"/>
        <v>3.3650400000000005</v>
      </c>
      <c r="W54" s="79">
        <f t="shared" si="6"/>
        <v>4.0396638655462196</v>
      </c>
      <c r="X54" s="3">
        <f t="shared" si="7"/>
        <v>16.735769352661027</v>
      </c>
      <c r="Y54" s="4">
        <f t="shared" si="15"/>
        <v>1.1024877783813145</v>
      </c>
      <c r="Z54" s="4">
        <f t="shared" si="8"/>
        <v>0.2729157214748219</v>
      </c>
      <c r="AA54" s="5">
        <f t="shared" si="9"/>
        <v>0.30096936612732089</v>
      </c>
    </row>
    <row r="55" spans="1:27" x14ac:dyDescent="0.25">
      <c r="A55" s="1">
        <v>180</v>
      </c>
      <c r="B55" s="2">
        <v>43799.083333333336</v>
      </c>
      <c r="C55" s="1">
        <v>16.73</v>
      </c>
      <c r="D55" s="1">
        <v>197.3</v>
      </c>
      <c r="E55" s="1">
        <v>2281</v>
      </c>
      <c r="F55" s="1">
        <v>1456</v>
      </c>
      <c r="G55" s="1">
        <v>50.03</v>
      </c>
      <c r="H55" s="3">
        <f t="shared" si="12"/>
        <v>3.3008290000000002</v>
      </c>
      <c r="I55" s="79">
        <f t="shared" si="2"/>
        <v>3.9625798319327736</v>
      </c>
      <c r="J55" s="3">
        <f t="shared" si="3"/>
        <v>16.589149521657681</v>
      </c>
      <c r="K55" s="4">
        <f t="shared" si="13"/>
        <v>1.2411113332000798</v>
      </c>
      <c r="L55" s="4">
        <f t="shared" si="4"/>
        <v>0.31320790642461827</v>
      </c>
      <c r="M55" s="5">
        <f t="shared" si="5"/>
        <v>0.28806924109845095</v>
      </c>
      <c r="O55" s="1">
        <v>180</v>
      </c>
      <c r="P55" s="2">
        <v>43799.083333333336</v>
      </c>
      <c r="Q55" s="1">
        <v>16.73</v>
      </c>
      <c r="R55" s="1">
        <v>200.2</v>
      </c>
      <c r="S55" s="1">
        <v>2300</v>
      </c>
      <c r="T55" s="1">
        <v>1458</v>
      </c>
      <c r="U55" s="1">
        <v>55.43</v>
      </c>
      <c r="V55" s="1">
        <f t="shared" si="14"/>
        <v>3.3493460000000002</v>
      </c>
      <c r="W55" s="79">
        <f t="shared" si="6"/>
        <v>4.0208235294117651</v>
      </c>
      <c r="X55" s="3">
        <f t="shared" si="7"/>
        <v>16.693928869723912</v>
      </c>
      <c r="Y55" s="4">
        <f t="shared" si="15"/>
        <v>1.0985098322208191</v>
      </c>
      <c r="Z55" s="4">
        <f t="shared" si="8"/>
        <v>0.27320518400904004</v>
      </c>
      <c r="AA55" s="5">
        <f t="shared" si="9"/>
        <v>0.30065048727530624</v>
      </c>
    </row>
    <row r="56" spans="1:27" x14ac:dyDescent="0.25">
      <c r="A56" s="1">
        <v>184</v>
      </c>
      <c r="B56" s="2">
        <v>43799.25</v>
      </c>
      <c r="C56" s="1">
        <v>16.75</v>
      </c>
      <c r="D56" s="1">
        <v>198.1</v>
      </c>
      <c r="E56" s="1">
        <v>2286</v>
      </c>
      <c r="F56" s="1">
        <v>1455</v>
      </c>
      <c r="G56" s="1">
        <v>50.06</v>
      </c>
      <c r="H56" s="3">
        <f t="shared" si="12"/>
        <v>3.3181749999999997</v>
      </c>
      <c r="I56" s="79">
        <f t="shared" si="2"/>
        <v>3.9834033613445374</v>
      </c>
      <c r="J56" s="3">
        <f t="shared" si="3"/>
        <v>16.639851319864945</v>
      </c>
      <c r="K56" s="4">
        <f t="shared" si="13"/>
        <v>1.2403675589292849</v>
      </c>
      <c r="L56" s="4">
        <f t="shared" si="4"/>
        <v>0.31138387113039379</v>
      </c>
      <c r="M56" s="5">
        <f t="shared" si="5"/>
        <v>0.28975670314019564</v>
      </c>
      <c r="O56" s="1">
        <v>184</v>
      </c>
      <c r="P56" s="2">
        <v>43799.25</v>
      </c>
      <c r="Q56" s="1">
        <v>16.72</v>
      </c>
      <c r="R56" s="1">
        <v>200.2</v>
      </c>
      <c r="S56" s="1">
        <v>2308</v>
      </c>
      <c r="T56" s="1">
        <v>1462</v>
      </c>
      <c r="U56" s="1">
        <v>55.02</v>
      </c>
      <c r="V56" s="1">
        <f t="shared" si="14"/>
        <v>3.3473439999999997</v>
      </c>
      <c r="W56" s="79">
        <f t="shared" si="6"/>
        <v>4.0184201680672267</v>
      </c>
      <c r="X56" s="3">
        <f t="shared" si="7"/>
        <v>16.626120446310154</v>
      </c>
      <c r="Y56" s="4">
        <f t="shared" si="15"/>
        <v>1.1066957470010905</v>
      </c>
      <c r="Z56" s="4">
        <f t="shared" si="8"/>
        <v>0.27540568201293575</v>
      </c>
      <c r="AA56" s="5">
        <f t="shared" si="9"/>
        <v>0.29824828267195858</v>
      </c>
    </row>
    <row r="57" spans="1:27" x14ac:dyDescent="0.25">
      <c r="A57" s="1">
        <v>188</v>
      </c>
      <c r="B57" s="2">
        <v>43799.416666666664</v>
      </c>
      <c r="C57" s="1">
        <v>16.73</v>
      </c>
      <c r="D57" s="1">
        <v>196.8</v>
      </c>
      <c r="E57" s="1">
        <v>2276</v>
      </c>
      <c r="F57" s="1">
        <v>1450</v>
      </c>
      <c r="G57" s="1">
        <v>49.61</v>
      </c>
      <c r="H57" s="3">
        <f t="shared" si="12"/>
        <v>3.2924640000000003</v>
      </c>
      <c r="I57" s="79">
        <f t="shared" si="2"/>
        <v>3.9525378151260511</v>
      </c>
      <c r="J57" s="3">
        <f t="shared" si="3"/>
        <v>16.58346039635196</v>
      </c>
      <c r="K57" s="4">
        <f t="shared" si="13"/>
        <v>1.2516186252771617</v>
      </c>
      <c r="L57" s="4">
        <f t="shared" si="4"/>
        <v>0.31666202420311218</v>
      </c>
      <c r="M57" s="5">
        <f t="shared" si="5"/>
        <v>0.28492701054643133</v>
      </c>
      <c r="O57" s="1">
        <v>188</v>
      </c>
      <c r="P57" s="2">
        <v>43799.416666666664</v>
      </c>
      <c r="Q57" s="1">
        <v>16.78</v>
      </c>
      <c r="R57" s="1">
        <v>199.5</v>
      </c>
      <c r="S57" s="1">
        <v>2293</v>
      </c>
      <c r="T57" s="1">
        <v>1463</v>
      </c>
      <c r="U57" s="1">
        <v>55.06</v>
      </c>
      <c r="V57" s="1">
        <f t="shared" si="14"/>
        <v>3.34761</v>
      </c>
      <c r="W57" s="79">
        <f t="shared" si="6"/>
        <v>4.0187394957983198</v>
      </c>
      <c r="X57" s="3">
        <f t="shared" si="7"/>
        <v>16.736212536108166</v>
      </c>
      <c r="Y57" s="4">
        <f t="shared" si="15"/>
        <v>1.1058917544496913</v>
      </c>
      <c r="Z57" s="4">
        <f t="shared" si="8"/>
        <v>0.27518373748931113</v>
      </c>
      <c r="AA57" s="5">
        <f t="shared" si="9"/>
        <v>0.29848882949214295</v>
      </c>
    </row>
    <row r="58" spans="1:27" x14ac:dyDescent="0.25">
      <c r="A58" s="1">
        <v>192</v>
      </c>
      <c r="B58" s="2">
        <v>43799.583333333336</v>
      </c>
      <c r="C58" s="1">
        <v>16.7</v>
      </c>
      <c r="D58" s="1">
        <v>195.1</v>
      </c>
      <c r="E58" s="1">
        <v>2261</v>
      </c>
      <c r="F58" s="1">
        <v>1442</v>
      </c>
      <c r="G58" s="1">
        <v>50.96</v>
      </c>
      <c r="H58" s="3">
        <f t="shared" si="12"/>
        <v>3.2581699999999998</v>
      </c>
      <c r="I58" s="79">
        <f t="shared" si="2"/>
        <v>3.9113685474189674</v>
      </c>
      <c r="J58" s="3">
        <f t="shared" si="3"/>
        <v>16.519601200598718</v>
      </c>
      <c r="K58" s="4">
        <f t="shared" si="13"/>
        <v>1.2184615384615385</v>
      </c>
      <c r="L58" s="4">
        <f t="shared" si="4"/>
        <v>0.31151795687102318</v>
      </c>
      <c r="M58" s="5">
        <f t="shared" si="5"/>
        <v>0.28963198403079621</v>
      </c>
      <c r="O58" s="1">
        <v>192</v>
      </c>
      <c r="P58" s="2">
        <v>43799.583333333336</v>
      </c>
      <c r="Q58" s="1">
        <v>16.73</v>
      </c>
      <c r="R58" s="1">
        <v>198.1</v>
      </c>
      <c r="S58" s="1">
        <v>2292</v>
      </c>
      <c r="T58" s="1">
        <v>1454</v>
      </c>
      <c r="U58" s="1">
        <v>55.42</v>
      </c>
      <c r="V58" s="1">
        <f t="shared" si="14"/>
        <v>3.3142130000000001</v>
      </c>
      <c r="W58" s="79">
        <f t="shared" si="6"/>
        <v>3.9786470588235296</v>
      </c>
      <c r="X58" s="3">
        <f t="shared" si="7"/>
        <v>16.576475032193603</v>
      </c>
      <c r="Y58" s="4">
        <f t="shared" si="15"/>
        <v>1.0987080476362323</v>
      </c>
      <c r="Z58" s="4">
        <f t="shared" si="8"/>
        <v>0.27615117184109211</v>
      </c>
      <c r="AA58" s="5">
        <f t="shared" si="9"/>
        <v>0.29744314011357398</v>
      </c>
    </row>
    <row r="59" spans="1:27" x14ac:dyDescent="0.25">
      <c r="A59" s="1">
        <v>196</v>
      </c>
      <c r="B59" s="2">
        <v>43799.75</v>
      </c>
      <c r="C59" s="1">
        <v>16.72</v>
      </c>
      <c r="D59" s="1">
        <v>196.5</v>
      </c>
      <c r="E59" s="1">
        <v>2277</v>
      </c>
      <c r="F59" s="1">
        <v>1451</v>
      </c>
      <c r="G59" s="1">
        <v>50.17</v>
      </c>
      <c r="H59" s="3">
        <f t="shared" si="12"/>
        <v>3.2854799999999997</v>
      </c>
      <c r="I59" s="79">
        <f t="shared" si="2"/>
        <v>3.9441536614645858</v>
      </c>
      <c r="J59" s="3">
        <f t="shared" si="3"/>
        <v>16.541015850753276</v>
      </c>
      <c r="K59" s="4">
        <f t="shared" si="13"/>
        <v>1.2376479968108429</v>
      </c>
      <c r="L59" s="4">
        <f t="shared" si="4"/>
        <v>0.31379304739138031</v>
      </c>
      <c r="M59" s="5">
        <f t="shared" si="5"/>
        <v>0.2875320682208744</v>
      </c>
      <c r="O59" s="1">
        <v>196</v>
      </c>
      <c r="P59" s="2">
        <v>43799.75</v>
      </c>
      <c r="Q59" s="1">
        <v>16.73</v>
      </c>
      <c r="R59" s="1">
        <v>198.1</v>
      </c>
      <c r="S59" s="1">
        <v>2288</v>
      </c>
      <c r="T59" s="1">
        <v>1453</v>
      </c>
      <c r="U59" s="1">
        <v>55.03</v>
      </c>
      <c r="V59" s="1">
        <f t="shared" si="14"/>
        <v>3.3142130000000001</v>
      </c>
      <c r="W59" s="79">
        <f t="shared" si="6"/>
        <v>3.9786470588235296</v>
      </c>
      <c r="X59" s="3">
        <f t="shared" si="7"/>
        <v>16.605454883648488</v>
      </c>
      <c r="Y59" s="4">
        <f t="shared" si="15"/>
        <v>1.1064946392876613</v>
      </c>
      <c r="Z59" s="4">
        <f t="shared" si="8"/>
        <v>0.27810826718941173</v>
      </c>
      <c r="AA59" s="5">
        <f t="shared" si="9"/>
        <v>0.29534998196409185</v>
      </c>
    </row>
    <row r="60" spans="1:27" x14ac:dyDescent="0.25">
      <c r="A60" s="1">
        <v>200</v>
      </c>
      <c r="B60" s="2">
        <v>43799.916666666664</v>
      </c>
      <c r="C60" s="1">
        <v>16.75</v>
      </c>
      <c r="D60" s="1">
        <v>198.1</v>
      </c>
      <c r="E60" s="1">
        <v>2281</v>
      </c>
      <c r="F60" s="1">
        <v>1455</v>
      </c>
      <c r="G60" s="1">
        <v>49.63</v>
      </c>
      <c r="H60" s="3">
        <f t="shared" si="12"/>
        <v>3.3181749999999997</v>
      </c>
      <c r="I60" s="79">
        <f t="shared" si="2"/>
        <v>3.9834033613445374</v>
      </c>
      <c r="J60" s="3">
        <f t="shared" si="3"/>
        <v>16.676326224117172</v>
      </c>
      <c r="K60" s="4">
        <f t="shared" si="13"/>
        <v>1.2511142454160789</v>
      </c>
      <c r="L60" s="4">
        <f t="shared" si="4"/>
        <v>0.31408173662678845</v>
      </c>
      <c r="M60" s="5">
        <f t="shared" si="5"/>
        <v>0.28726778219832017</v>
      </c>
      <c r="O60" s="1">
        <v>200</v>
      </c>
      <c r="P60" s="2">
        <v>43799.916666666664</v>
      </c>
      <c r="Q60" s="1">
        <v>16.73</v>
      </c>
      <c r="R60" s="1">
        <v>199.2</v>
      </c>
      <c r="S60" s="1">
        <v>2293</v>
      </c>
      <c r="T60" s="1">
        <v>1459</v>
      </c>
      <c r="U60" s="1">
        <v>55.21</v>
      </c>
      <c r="V60" s="1">
        <f t="shared" si="14"/>
        <v>3.3326159999999998</v>
      </c>
      <c r="W60" s="79">
        <f t="shared" si="6"/>
        <v>4.0007394957983191</v>
      </c>
      <c r="X60" s="3">
        <f t="shared" si="7"/>
        <v>16.66125076613902</v>
      </c>
      <c r="Y60" s="4">
        <f t="shared" si="15"/>
        <v>1.1028871581235284</v>
      </c>
      <c r="Z60" s="4">
        <f t="shared" si="8"/>
        <v>0.27567082517664776</v>
      </c>
      <c r="AA60" s="5">
        <f t="shared" si="9"/>
        <v>0.29796142426687106</v>
      </c>
    </row>
    <row r="61" spans="1:27" x14ac:dyDescent="0.25">
      <c r="A61" s="1">
        <v>204</v>
      </c>
      <c r="B61" s="2">
        <v>43803.083333333336</v>
      </c>
      <c r="C61" s="1">
        <v>16.75</v>
      </c>
      <c r="D61" s="1">
        <v>198.1</v>
      </c>
      <c r="E61" s="1">
        <v>2281</v>
      </c>
      <c r="F61" s="1">
        <v>1452</v>
      </c>
      <c r="G61" s="1">
        <v>49.79</v>
      </c>
      <c r="H61" s="3">
        <f t="shared" si="12"/>
        <v>3.3181749999999997</v>
      </c>
      <c r="I61" s="79">
        <f t="shared" si="2"/>
        <v>3.9834033613445374</v>
      </c>
      <c r="J61" s="3">
        <f t="shared" si="3"/>
        <v>16.676326224117172</v>
      </c>
      <c r="K61" s="4">
        <f t="shared" si="13"/>
        <v>1.2470937939345248</v>
      </c>
      <c r="L61" s="4">
        <f t="shared" si="4"/>
        <v>0.31307243600697954</v>
      </c>
      <c r="M61" s="5">
        <f t="shared" si="5"/>
        <v>0.28819389231622738</v>
      </c>
      <c r="O61" s="1">
        <v>204</v>
      </c>
      <c r="P61" s="2">
        <v>43803.083333333336</v>
      </c>
      <c r="Q61" s="1">
        <v>16.850000000000001</v>
      </c>
      <c r="R61" s="1">
        <v>200.1</v>
      </c>
      <c r="S61" s="1">
        <v>2317</v>
      </c>
      <c r="T61" s="1">
        <v>1467</v>
      </c>
      <c r="U61" s="1">
        <v>55.46</v>
      </c>
      <c r="V61" s="1">
        <f t="shared" si="14"/>
        <v>3.3716850000000003</v>
      </c>
      <c r="W61" s="79">
        <f t="shared" si="6"/>
        <v>4.0476410564225693</v>
      </c>
      <c r="X61" s="3">
        <f t="shared" si="7"/>
        <v>16.681970185360893</v>
      </c>
      <c r="Y61" s="4">
        <f t="shared" si="15"/>
        <v>1.0979156148575548</v>
      </c>
      <c r="Z61" s="4">
        <f t="shared" si="8"/>
        <v>0.27124826523721612</v>
      </c>
      <c r="AA61" s="5">
        <f t="shared" si="9"/>
        <v>0.30281952817882141</v>
      </c>
    </row>
    <row r="62" spans="1:27" x14ac:dyDescent="0.25">
      <c r="A62" s="1">
        <v>208</v>
      </c>
      <c r="B62" s="2">
        <v>43803.25</v>
      </c>
      <c r="C62" s="1">
        <v>16.600000000000001</v>
      </c>
      <c r="D62" s="1">
        <v>194.5</v>
      </c>
      <c r="E62" s="1">
        <v>2250</v>
      </c>
      <c r="F62" s="1">
        <v>1432</v>
      </c>
      <c r="G62" s="1">
        <v>50.79</v>
      </c>
      <c r="H62" s="3">
        <f t="shared" si="12"/>
        <v>3.2287000000000003</v>
      </c>
      <c r="I62" s="79">
        <f t="shared" si="2"/>
        <v>3.8759903961584641</v>
      </c>
      <c r="J62" s="3">
        <f t="shared" si="3"/>
        <v>16.450214158008887</v>
      </c>
      <c r="K62" s="4">
        <f t="shared" si="13"/>
        <v>1.22253987005316</v>
      </c>
      <c r="L62" s="4">
        <f t="shared" si="4"/>
        <v>0.31541354469423671</v>
      </c>
      <c r="M62" s="5">
        <f t="shared" si="5"/>
        <v>0.28605481732637544</v>
      </c>
      <c r="O62" s="1">
        <v>208</v>
      </c>
      <c r="P62" s="2">
        <v>43803.25</v>
      </c>
      <c r="Q62" s="1">
        <v>16.75</v>
      </c>
      <c r="R62" s="1">
        <v>198.1</v>
      </c>
      <c r="S62" s="1">
        <v>2295</v>
      </c>
      <c r="T62" s="1">
        <v>1458</v>
      </c>
      <c r="U62" s="1">
        <v>56.46</v>
      </c>
      <c r="V62" s="1">
        <f t="shared" si="14"/>
        <v>3.3181749999999997</v>
      </c>
      <c r="W62" s="17">
        <f t="shared" si="6"/>
        <v>3.9834033613445374</v>
      </c>
      <c r="X62" s="3">
        <f t="shared" si="7"/>
        <v>16.574597000963514</v>
      </c>
      <c r="Y62" s="4">
        <f t="shared" si="15"/>
        <v>1.0784697130712009</v>
      </c>
      <c r="Z62" s="4">
        <f t="shared" si="8"/>
        <v>0.27074077497067228</v>
      </c>
      <c r="AA62" s="5">
        <f t="shared" si="9"/>
        <v>0.3033871484904897</v>
      </c>
    </row>
    <row r="63" spans="1:27" x14ac:dyDescent="0.25">
      <c r="A63" s="1">
        <v>212</v>
      </c>
      <c r="B63" s="2">
        <v>43803.416666666664</v>
      </c>
      <c r="C63" s="1">
        <v>16.7</v>
      </c>
      <c r="D63" s="1">
        <v>196.1</v>
      </c>
      <c r="E63" s="1">
        <v>2265</v>
      </c>
      <c r="F63" s="1">
        <v>1445</v>
      </c>
      <c r="G63" s="1">
        <v>50.5</v>
      </c>
      <c r="H63" s="3">
        <f t="shared" si="12"/>
        <v>3.2748699999999999</v>
      </c>
      <c r="I63" s="79">
        <f t="shared" si="2"/>
        <v>3.931416566626651</v>
      </c>
      <c r="J63" s="3">
        <f t="shared" si="3"/>
        <v>16.574950461774815</v>
      </c>
      <c r="K63" s="4">
        <f t="shared" si="13"/>
        <v>1.229560396039604</v>
      </c>
      <c r="L63" s="4">
        <f t="shared" si="4"/>
        <v>0.31275250922967629</v>
      </c>
      <c r="M63" s="5">
        <f t="shared" si="5"/>
        <v>0.28848869712349912</v>
      </c>
      <c r="O63" s="1">
        <v>212</v>
      </c>
      <c r="P63" s="2">
        <v>43803.416666666664</v>
      </c>
      <c r="Q63" s="1">
        <v>16.649999999999999</v>
      </c>
      <c r="R63" s="1">
        <v>198.1</v>
      </c>
      <c r="S63" s="1">
        <v>2295</v>
      </c>
      <c r="T63" s="1">
        <v>1457</v>
      </c>
      <c r="U63" s="1">
        <v>56.1</v>
      </c>
      <c r="V63" s="1">
        <f t="shared" si="14"/>
        <v>3.298365</v>
      </c>
      <c r="W63" s="17">
        <f t="shared" si="6"/>
        <v>3.9596218487394959</v>
      </c>
      <c r="X63" s="1">
        <f t="shared" si="7"/>
        <v>16.475644183047319</v>
      </c>
      <c r="Y63" s="4">
        <f t="shared" si="15"/>
        <v>1.0853903743315507</v>
      </c>
      <c r="Z63" s="4">
        <f t="shared" si="8"/>
        <v>0.27411465432666843</v>
      </c>
      <c r="AA63" s="5">
        <f t="shared" si="9"/>
        <v>0.29965297513999534</v>
      </c>
    </row>
    <row r="64" spans="1:27" x14ac:dyDescent="0.25">
      <c r="A64" s="1">
        <v>216</v>
      </c>
      <c r="B64" s="2">
        <v>43803.583333333336</v>
      </c>
      <c r="C64" s="1">
        <v>16.649999999999999</v>
      </c>
      <c r="D64" s="1">
        <v>195.5</v>
      </c>
      <c r="E64" s="1">
        <v>2265</v>
      </c>
      <c r="F64" s="1">
        <v>1447</v>
      </c>
      <c r="G64" s="1">
        <v>50.75</v>
      </c>
      <c r="H64" s="3">
        <f t="shared" si="12"/>
        <v>3.2550749999999997</v>
      </c>
      <c r="I64" s="79">
        <f t="shared" si="2"/>
        <v>3.9076530612244897</v>
      </c>
      <c r="J64" s="3">
        <f t="shared" si="3"/>
        <v>16.474762929325941</v>
      </c>
      <c r="K64" s="4">
        <f t="shared" si="13"/>
        <v>1.223503448275862</v>
      </c>
      <c r="L64" s="4">
        <f t="shared" si="4"/>
        <v>0.31310442076259165</v>
      </c>
      <c r="M64" s="5">
        <f t="shared" si="5"/>
        <v>0.28816445226171711</v>
      </c>
      <c r="O64" s="1">
        <v>216</v>
      </c>
      <c r="P64" s="2">
        <v>43803.583333333336</v>
      </c>
      <c r="Q64" s="1">
        <v>16.5</v>
      </c>
      <c r="R64" s="1">
        <v>194.1</v>
      </c>
      <c r="S64" s="1">
        <v>2265</v>
      </c>
      <c r="T64" s="1">
        <v>1432</v>
      </c>
      <c r="U64" s="1">
        <v>56.32</v>
      </c>
      <c r="V64" s="1">
        <f t="shared" si="14"/>
        <v>3.2026500000000002</v>
      </c>
      <c r="W64" s="17">
        <f t="shared" si="6"/>
        <v>3.8447178871548622</v>
      </c>
      <c r="X64" s="1">
        <f t="shared" si="7"/>
        <v>16.209426663166205</v>
      </c>
      <c r="Y64" s="4">
        <f t="shared" si="15"/>
        <v>1.0811505681818181</v>
      </c>
      <c r="Z64" s="4">
        <f t="shared" si="8"/>
        <v>0.28120413510544529</v>
      </c>
      <c r="AA64" s="5">
        <f t="shared" si="9"/>
        <v>0.29209837781246423</v>
      </c>
    </row>
    <row r="65" spans="1:27" x14ac:dyDescent="0.25">
      <c r="A65" s="1">
        <v>220</v>
      </c>
      <c r="B65" s="2">
        <v>43803.75</v>
      </c>
      <c r="C65" s="1">
        <v>16.75</v>
      </c>
      <c r="D65" s="1">
        <v>198</v>
      </c>
      <c r="E65" s="1">
        <v>2280</v>
      </c>
      <c r="F65" s="1">
        <v>1451</v>
      </c>
      <c r="G65" s="1">
        <v>50.09</v>
      </c>
      <c r="H65" s="3">
        <f t="shared" si="12"/>
        <v>3.3165</v>
      </c>
      <c r="I65" s="79">
        <f t="shared" si="2"/>
        <v>3.9813925570228093</v>
      </c>
      <c r="J65" s="3">
        <f t="shared" si="3"/>
        <v>16.675218574722656</v>
      </c>
      <c r="K65" s="4">
        <f t="shared" si="13"/>
        <v>1.2396246755839488</v>
      </c>
      <c r="L65" s="4">
        <f t="shared" si="4"/>
        <v>0.31135454689022446</v>
      </c>
      <c r="M65" s="5">
        <f t="shared" si="5"/>
        <v>0.28978399323516424</v>
      </c>
      <c r="O65" s="1">
        <v>220</v>
      </c>
      <c r="P65" s="2">
        <v>43803.75</v>
      </c>
      <c r="Q65" s="1">
        <v>16.649999999999999</v>
      </c>
      <c r="R65" s="1">
        <v>196.8</v>
      </c>
      <c r="S65" s="1">
        <v>2280</v>
      </c>
      <c r="T65" s="1">
        <v>1442</v>
      </c>
      <c r="U65" s="1">
        <v>56.04</v>
      </c>
      <c r="V65" s="1">
        <f t="shared" si="14"/>
        <v>3.2767199999999996</v>
      </c>
      <c r="W65" s="17">
        <f t="shared" si="6"/>
        <v>3.9336374549819926</v>
      </c>
      <c r="X65" s="1">
        <f t="shared" si="7"/>
        <v>16.475206455047555</v>
      </c>
      <c r="Y65" s="4">
        <f t="shared" si="15"/>
        <v>1.0865524625267666</v>
      </c>
      <c r="Z65" s="4">
        <f t="shared" si="8"/>
        <v>0.27622079435679481</v>
      </c>
      <c r="AA65" s="5">
        <f t="shared" si="9"/>
        <v>0.29736816842383768</v>
      </c>
    </row>
    <row r="66" spans="1:27" x14ac:dyDescent="0.25">
      <c r="A66" s="1">
        <v>224</v>
      </c>
      <c r="B66" s="2">
        <v>43803.916666666664</v>
      </c>
      <c r="C66" s="1">
        <v>16.7</v>
      </c>
      <c r="D66" s="1">
        <v>196.1</v>
      </c>
      <c r="E66" s="1">
        <v>2260</v>
      </c>
      <c r="F66" s="1">
        <v>1440</v>
      </c>
      <c r="G66" s="1">
        <v>49.73</v>
      </c>
      <c r="H66" s="3">
        <f t="shared" si="12"/>
        <v>3.2748699999999999</v>
      </c>
      <c r="I66" s="79">
        <f t="shared" si="2"/>
        <v>3.931416566626651</v>
      </c>
      <c r="J66" s="3">
        <f t="shared" si="3"/>
        <v>16.611620706159272</v>
      </c>
      <c r="K66" s="4">
        <f t="shared" si="13"/>
        <v>1.2485984315302634</v>
      </c>
      <c r="L66" s="4">
        <f t="shared" si="4"/>
        <v>0.31759504757889911</v>
      </c>
      <c r="M66" s="5">
        <f t="shared" si="5"/>
        <v>0.28408995857329916</v>
      </c>
      <c r="O66" s="1">
        <v>224</v>
      </c>
      <c r="P66" s="2">
        <v>43803.916666666664</v>
      </c>
      <c r="Q66" s="1">
        <v>16.8</v>
      </c>
      <c r="R66" s="1">
        <v>198.7</v>
      </c>
      <c r="S66" s="1">
        <v>2298</v>
      </c>
      <c r="T66" s="1">
        <v>1457</v>
      </c>
      <c r="U66" s="1">
        <v>56.08</v>
      </c>
      <c r="V66" s="1">
        <f t="shared" si="14"/>
        <v>3.3381599999999998</v>
      </c>
      <c r="W66" s="17">
        <f t="shared" si="6"/>
        <v>4.0073949579831929</v>
      </c>
      <c r="X66" s="1">
        <f t="shared" si="7"/>
        <v>16.652655782886775</v>
      </c>
      <c r="Y66" s="4">
        <f t="shared" si="15"/>
        <v>1.0857774607703281</v>
      </c>
      <c r="Z66" s="4">
        <f t="shared" si="8"/>
        <v>0.27094346131452157</v>
      </c>
      <c r="AA66" s="5">
        <f t="shared" si="9"/>
        <v>0.30316019179775366</v>
      </c>
    </row>
    <row r="67" spans="1:27" x14ac:dyDescent="0.25">
      <c r="A67" s="1">
        <v>228</v>
      </c>
      <c r="B67" s="2">
        <v>43804.083333333336</v>
      </c>
      <c r="C67" s="1">
        <v>16.75</v>
      </c>
      <c r="D67" s="1">
        <v>197.5</v>
      </c>
      <c r="E67" s="1">
        <v>2276</v>
      </c>
      <c r="F67" s="1">
        <v>1449</v>
      </c>
      <c r="G67" s="1">
        <v>48.93</v>
      </c>
      <c r="H67" s="3">
        <f t="shared" si="12"/>
        <v>3.308125</v>
      </c>
      <c r="I67" s="79">
        <f t="shared" si="2"/>
        <v>3.9713385354141657</v>
      </c>
      <c r="J67" s="3">
        <f t="shared" si="3"/>
        <v>16.662341615179944</v>
      </c>
      <c r="K67" s="4">
        <f t="shared" si="13"/>
        <v>1.2690128755364807</v>
      </c>
      <c r="L67" s="4">
        <f t="shared" si="4"/>
        <v>0.31954286047893848</v>
      </c>
      <c r="M67" s="5">
        <f t="shared" si="5"/>
        <v>0.28235825320754215</v>
      </c>
      <c r="O67" s="1">
        <v>228</v>
      </c>
      <c r="P67" s="2">
        <v>43804.083333333336</v>
      </c>
      <c r="Q67" s="1">
        <v>16.75</v>
      </c>
      <c r="R67" s="1">
        <v>198</v>
      </c>
      <c r="S67" s="1">
        <v>2291</v>
      </c>
      <c r="T67" s="1">
        <v>1453</v>
      </c>
      <c r="U67" s="1">
        <v>56.06</v>
      </c>
      <c r="V67" s="1">
        <f t="shared" si="14"/>
        <v>3.3165</v>
      </c>
      <c r="W67" s="17">
        <f t="shared" si="6"/>
        <v>3.9813925570228093</v>
      </c>
      <c r="X67" s="1">
        <f t="shared" si="7"/>
        <v>16.595154234119448</v>
      </c>
      <c r="Y67" s="4">
        <f t="shared" si="15"/>
        <v>1.0861648234034964</v>
      </c>
      <c r="Z67" s="4">
        <f t="shared" si="8"/>
        <v>0.27281028128904339</v>
      </c>
      <c r="AA67" s="5">
        <f t="shared" si="9"/>
        <v>0.30108568969741567</v>
      </c>
    </row>
    <row r="68" spans="1:27" x14ac:dyDescent="0.25">
      <c r="A68" s="1">
        <v>232</v>
      </c>
      <c r="B68" s="2">
        <v>43804.25</v>
      </c>
      <c r="C68" s="1">
        <v>16.600000000000001</v>
      </c>
      <c r="D68" s="1">
        <v>194</v>
      </c>
      <c r="E68" s="1">
        <v>2255</v>
      </c>
      <c r="F68" s="1">
        <v>1436</v>
      </c>
      <c r="G68" s="1">
        <v>49.4</v>
      </c>
      <c r="H68" s="3">
        <f t="shared" si="12"/>
        <v>3.2204000000000002</v>
      </c>
      <c r="I68" s="79">
        <f t="shared" si="2"/>
        <v>3.8660264105642259</v>
      </c>
      <c r="J68" s="3">
        <f t="shared" si="3"/>
        <v>16.371544479781296</v>
      </c>
      <c r="K68" s="4">
        <f t="shared" si="13"/>
        <v>1.2569392712550607</v>
      </c>
      <c r="L68" s="4">
        <f t="shared" si="4"/>
        <v>0.3251243364040074</v>
      </c>
      <c r="M68" s="5">
        <f t="shared" si="5"/>
        <v>0.27751095137233273</v>
      </c>
      <c r="O68" s="1">
        <v>232</v>
      </c>
      <c r="P68" s="2">
        <v>43804.25</v>
      </c>
      <c r="Q68" s="1">
        <v>16.8</v>
      </c>
      <c r="R68" s="1">
        <v>197.5</v>
      </c>
      <c r="S68" s="1">
        <v>2280</v>
      </c>
      <c r="T68" s="1">
        <v>1441</v>
      </c>
      <c r="U68" s="1">
        <v>55.71</v>
      </c>
      <c r="V68" s="1">
        <f t="shared" si="14"/>
        <v>3.3180000000000001</v>
      </c>
      <c r="W68" s="17">
        <f t="shared" si="6"/>
        <v>3.9831932773109244</v>
      </c>
      <c r="X68" s="1">
        <f t="shared" si="7"/>
        <v>16.68276050985369</v>
      </c>
      <c r="Y68" s="4">
        <f t="shared" si="15"/>
        <v>1.0929886914378029</v>
      </c>
      <c r="Z68" s="4">
        <f t="shared" si="8"/>
        <v>0.27440011451708551</v>
      </c>
      <c r="AA68" s="5">
        <f t="shared" si="9"/>
        <v>0.29934124423750269</v>
      </c>
    </row>
    <row r="69" spans="1:27" x14ac:dyDescent="0.25">
      <c r="A69" s="1">
        <v>236</v>
      </c>
      <c r="B69" s="2">
        <v>43804.416666666664</v>
      </c>
      <c r="C69" s="1">
        <v>16.71</v>
      </c>
      <c r="D69" s="1">
        <v>195.6</v>
      </c>
      <c r="E69" s="1">
        <v>2264</v>
      </c>
      <c r="F69" s="1">
        <v>1445</v>
      </c>
      <c r="G69" s="1">
        <v>50.07</v>
      </c>
      <c r="H69" s="3">
        <f t="shared" si="12"/>
        <v>3.2684760000000002</v>
      </c>
      <c r="I69" s="79">
        <f t="shared" si="2"/>
        <v>3.9237406962785117</v>
      </c>
      <c r="J69" s="3">
        <f t="shared" si="3"/>
        <v>16.549895597797533</v>
      </c>
      <c r="K69" s="4">
        <f t="shared" si="13"/>
        <v>1.2401198322348712</v>
      </c>
      <c r="L69" s="4">
        <f t="shared" si="4"/>
        <v>0.31605550117291598</v>
      </c>
      <c r="M69" s="5">
        <f t="shared" si="5"/>
        <v>0.28547379676967388</v>
      </c>
      <c r="O69" s="1">
        <v>236</v>
      </c>
      <c r="P69" s="2">
        <v>43804.416666666664</v>
      </c>
      <c r="Q69" s="1">
        <v>16.7</v>
      </c>
      <c r="R69" s="1">
        <v>195.8</v>
      </c>
      <c r="S69" s="1">
        <v>2284</v>
      </c>
      <c r="T69" s="1">
        <v>1445</v>
      </c>
      <c r="U69" s="1">
        <v>56.74</v>
      </c>
      <c r="V69" s="1">
        <f t="shared" si="14"/>
        <v>3.26986</v>
      </c>
      <c r="W69" s="17">
        <f t="shared" si="6"/>
        <v>3.9254021608643459</v>
      </c>
      <c r="X69" s="1">
        <f t="shared" si="7"/>
        <v>16.411921826405464</v>
      </c>
      <c r="Y69" s="4">
        <f t="shared" si="15"/>
        <v>1.073147691223123</v>
      </c>
      <c r="Z69" s="4">
        <f t="shared" si="8"/>
        <v>0.27338541307238273</v>
      </c>
      <c r="AA69" s="5">
        <f t="shared" si="9"/>
        <v>0.30045228373874516</v>
      </c>
    </row>
    <row r="70" spans="1:27" x14ac:dyDescent="0.25">
      <c r="A70" s="1">
        <v>240</v>
      </c>
      <c r="B70" s="2">
        <v>43804.583333333336</v>
      </c>
      <c r="C70" s="1">
        <v>16.75</v>
      </c>
      <c r="D70" s="1">
        <v>195.4</v>
      </c>
      <c r="E70" s="1">
        <v>2274</v>
      </c>
      <c r="F70" s="1">
        <v>1448</v>
      </c>
      <c r="G70" s="1">
        <v>49.96</v>
      </c>
      <c r="H70" s="3">
        <f t="shared" si="12"/>
        <v>3.2729500000000002</v>
      </c>
      <c r="I70" s="79">
        <f t="shared" si="2"/>
        <v>3.9291116446578638</v>
      </c>
      <c r="J70" s="3">
        <f t="shared" si="3"/>
        <v>16.499671245573236</v>
      </c>
      <c r="K70" s="4">
        <f t="shared" si="13"/>
        <v>1.2428502802241792</v>
      </c>
      <c r="L70" s="4">
        <f t="shared" si="4"/>
        <v>0.31631839271200024</v>
      </c>
      <c r="M70" s="5">
        <f t="shared" si="5"/>
        <v>0.28523654010825256</v>
      </c>
      <c r="O70" s="1">
        <v>240</v>
      </c>
      <c r="P70" s="2">
        <v>43804.583333333336</v>
      </c>
      <c r="Q70" s="1">
        <v>16.75</v>
      </c>
      <c r="R70" s="1">
        <v>196.2</v>
      </c>
      <c r="S70" s="1">
        <v>2291</v>
      </c>
      <c r="T70" s="1">
        <v>1456</v>
      </c>
      <c r="U70" s="1">
        <v>55.99</v>
      </c>
      <c r="V70" s="1">
        <f t="shared" si="14"/>
        <v>3.2863500000000001</v>
      </c>
      <c r="W70" s="17">
        <f t="shared" si="6"/>
        <v>3.9451980792316932</v>
      </c>
      <c r="X70" s="1">
        <f t="shared" si="7"/>
        <v>16.444289195627455</v>
      </c>
      <c r="Y70" s="4">
        <f t="shared" si="15"/>
        <v>1.0875227719235578</v>
      </c>
      <c r="Z70" s="4">
        <f t="shared" si="8"/>
        <v>0.27565733078105603</v>
      </c>
      <c r="AA70" s="5">
        <f t="shared" si="9"/>
        <v>0.29797601052626332</v>
      </c>
    </row>
    <row r="71" spans="1:27" x14ac:dyDescent="0.25">
      <c r="A71" s="1">
        <v>244</v>
      </c>
      <c r="B71" s="2">
        <v>43804.75</v>
      </c>
      <c r="C71" s="1">
        <v>16.47</v>
      </c>
      <c r="D71" s="1">
        <v>190.1</v>
      </c>
      <c r="E71" s="1">
        <v>2216</v>
      </c>
      <c r="F71" s="1">
        <v>1410</v>
      </c>
      <c r="G71" s="1">
        <v>50.67</v>
      </c>
      <c r="H71" s="3">
        <f t="shared" si="12"/>
        <v>3.1309469999999995</v>
      </c>
      <c r="I71" s="79">
        <f t="shared" si="2"/>
        <v>3.7586398559423766</v>
      </c>
      <c r="J71" s="3">
        <f t="shared" si="3"/>
        <v>16.196916400057003</v>
      </c>
      <c r="K71" s="4">
        <f t="shared" si="13"/>
        <v>1.2254351687388987</v>
      </c>
      <c r="L71" s="4">
        <f t="shared" si="4"/>
        <v>0.32603154750288099</v>
      </c>
      <c r="M71" s="5">
        <f t="shared" si="5"/>
        <v>0.27673875304651974</v>
      </c>
      <c r="O71" s="1">
        <v>244</v>
      </c>
      <c r="P71" s="2">
        <v>43804.75</v>
      </c>
      <c r="Q71" s="1">
        <v>16.88</v>
      </c>
      <c r="R71" s="1">
        <v>199.1</v>
      </c>
      <c r="S71" s="1">
        <v>2314</v>
      </c>
      <c r="T71" s="1">
        <v>1468</v>
      </c>
      <c r="U71" s="1">
        <v>54.77</v>
      </c>
      <c r="V71" s="1">
        <f t="shared" si="14"/>
        <v>3.3608079999999996</v>
      </c>
      <c r="W71" s="17">
        <f t="shared" si="6"/>
        <v>4.0345834333733492</v>
      </c>
      <c r="X71" s="1">
        <f t="shared" si="7"/>
        <v>16.649712102109916</v>
      </c>
      <c r="Y71" s="4">
        <f t="shared" si="15"/>
        <v>1.1117473069198467</v>
      </c>
      <c r="Z71" s="4">
        <f t="shared" si="8"/>
        <v>0.2755544222294854</v>
      </c>
      <c r="AA71" s="5">
        <f t="shared" si="9"/>
        <v>0.29808729264395883</v>
      </c>
    </row>
    <row r="72" spans="1:27" x14ac:dyDescent="0.25">
      <c r="A72" s="1">
        <v>248</v>
      </c>
      <c r="B72" s="2">
        <v>43804.916666666664</v>
      </c>
      <c r="C72" s="1">
        <v>16.73</v>
      </c>
      <c r="D72" s="1">
        <v>197</v>
      </c>
      <c r="E72" s="1">
        <v>2280</v>
      </c>
      <c r="F72" s="1">
        <v>1440</v>
      </c>
      <c r="G72" s="1">
        <v>49.28</v>
      </c>
      <c r="H72" s="3">
        <f t="shared" si="12"/>
        <v>3.2958099999999999</v>
      </c>
      <c r="I72" s="79">
        <f t="shared" si="2"/>
        <v>3.9565546218487397</v>
      </c>
      <c r="J72" s="3">
        <f t="shared" si="3"/>
        <v>16.571190149481886</v>
      </c>
      <c r="K72" s="4">
        <f t="shared" si="13"/>
        <v>1.26</v>
      </c>
      <c r="L72" s="4">
        <f t="shared" si="4"/>
        <v>0.31845889174436631</v>
      </c>
      <c r="M72" s="5">
        <f t="shared" si="5"/>
        <v>0.28331934277470389</v>
      </c>
      <c r="O72" s="1">
        <v>248</v>
      </c>
      <c r="P72" s="2">
        <v>43804.916666666664</v>
      </c>
      <c r="Q72" s="1">
        <v>16.95</v>
      </c>
      <c r="R72" s="1">
        <v>201.1</v>
      </c>
      <c r="S72" s="1">
        <v>2328</v>
      </c>
      <c r="T72" s="1">
        <v>1478</v>
      </c>
      <c r="U72" s="1">
        <v>55.39</v>
      </c>
      <c r="V72" s="1">
        <f t="shared" si="14"/>
        <v>3.4086449999999999</v>
      </c>
      <c r="W72" s="17">
        <f t="shared" si="6"/>
        <v>4.0920108043217285</v>
      </c>
      <c r="X72" s="1">
        <f t="shared" si="7"/>
        <v>16.78514811065066</v>
      </c>
      <c r="Y72" s="4">
        <f t="shared" si="15"/>
        <v>1.0993031233074562</v>
      </c>
      <c r="Z72" s="4">
        <f t="shared" si="8"/>
        <v>0.26864619275844537</v>
      </c>
      <c r="AA72" s="5">
        <f t="shared" si="9"/>
        <v>0.30575259919024256</v>
      </c>
    </row>
    <row r="73" spans="1:27" x14ac:dyDescent="0.25">
      <c r="A73" s="1">
        <v>252</v>
      </c>
      <c r="B73" s="2">
        <v>43805.083333333336</v>
      </c>
      <c r="C73" s="1">
        <v>16.649999999999999</v>
      </c>
      <c r="D73" s="1">
        <v>196.1</v>
      </c>
      <c r="E73" s="1">
        <v>2261</v>
      </c>
      <c r="F73" s="1">
        <v>1437</v>
      </c>
      <c r="G73" s="1">
        <v>49.17</v>
      </c>
      <c r="H73" s="3">
        <f t="shared" si="12"/>
        <v>3.2650649999999994</v>
      </c>
      <c r="I73" s="79">
        <f t="shared" si="2"/>
        <v>3.9196458583433369</v>
      </c>
      <c r="J73" s="3">
        <f t="shared" si="3"/>
        <v>16.55456028814729</v>
      </c>
      <c r="K73" s="4">
        <f t="shared" si="13"/>
        <v>1.2628187919463085</v>
      </c>
      <c r="L73" s="4">
        <f t="shared" si="4"/>
        <v>0.3221767571828662</v>
      </c>
      <c r="M73" s="5">
        <f t="shared" si="5"/>
        <v>0.28004988534465497</v>
      </c>
      <c r="O73" s="1">
        <v>252</v>
      </c>
      <c r="P73" s="2">
        <v>43805.083333333336</v>
      </c>
      <c r="Q73" s="1">
        <v>16.95</v>
      </c>
      <c r="R73" s="1">
        <v>201</v>
      </c>
      <c r="S73" s="1">
        <v>2312</v>
      </c>
      <c r="T73" s="1">
        <v>1465</v>
      </c>
      <c r="U73" s="1">
        <v>55.45</v>
      </c>
      <c r="V73" s="1">
        <f t="shared" si="14"/>
        <v>3.4069499999999997</v>
      </c>
      <c r="W73" s="17">
        <f t="shared" si="6"/>
        <v>4.0899759903961579</v>
      </c>
      <c r="X73" s="1">
        <f t="shared" si="7"/>
        <v>16.892903875399277</v>
      </c>
      <c r="Y73" s="4">
        <f t="shared" si="15"/>
        <v>1.0981136158701532</v>
      </c>
      <c r="Z73" s="4">
        <f t="shared" si="8"/>
        <v>0.26848901275916515</v>
      </c>
      <c r="AA73" s="5">
        <f t="shared" si="9"/>
        <v>0.30593159419948623</v>
      </c>
    </row>
    <row r="74" spans="1:27" x14ac:dyDescent="0.25">
      <c r="A74" s="1">
        <v>256</v>
      </c>
      <c r="B74" s="2">
        <v>43822.625</v>
      </c>
      <c r="C74" s="1">
        <v>16.649999999999999</v>
      </c>
      <c r="D74" s="1">
        <v>194.3</v>
      </c>
      <c r="E74" s="1">
        <v>2248</v>
      </c>
      <c r="F74" s="1">
        <v>1446</v>
      </c>
      <c r="G74" s="1">
        <v>50.07</v>
      </c>
      <c r="H74" s="3">
        <f t="shared" si="12"/>
        <v>3.2350949999999998</v>
      </c>
      <c r="I74" s="79">
        <f t="shared" si="2"/>
        <v>3.8836674669867945</v>
      </c>
      <c r="J74" s="3">
        <f t="shared" si="3"/>
        <v>16.497461068402011</v>
      </c>
      <c r="K74" s="4">
        <f t="shared" si="13"/>
        <v>1.2401198322348712</v>
      </c>
      <c r="L74" s="4">
        <f t="shared" si="4"/>
        <v>0.31931668784120643</v>
      </c>
      <c r="M74" s="5">
        <f t="shared" si="5"/>
        <v>0.28255824811336783</v>
      </c>
      <c r="O74" s="1">
        <v>256</v>
      </c>
      <c r="P74" s="2">
        <v>43822.625</v>
      </c>
      <c r="Q74" s="1">
        <v>16.86</v>
      </c>
      <c r="R74" s="1">
        <v>202.1</v>
      </c>
      <c r="S74" s="1">
        <v>2304</v>
      </c>
      <c r="T74" s="1">
        <v>1470</v>
      </c>
      <c r="U74" s="1">
        <v>55.56</v>
      </c>
      <c r="V74" s="1">
        <f t="shared" si="14"/>
        <v>3.4074059999999999</v>
      </c>
      <c r="W74" s="17">
        <f t="shared" si="6"/>
        <v>4.0905234093637457</v>
      </c>
      <c r="X74" s="1">
        <f t="shared" si="7"/>
        <v>16.95382865711856</v>
      </c>
      <c r="Y74" s="4">
        <f t="shared" si="15"/>
        <v>1.095939524838013</v>
      </c>
      <c r="Z74" s="4">
        <f t="shared" si="8"/>
        <v>0.26792158732773985</v>
      </c>
      <c r="AA74" s="5">
        <f t="shared" si="9"/>
        <v>0.30657952021603718</v>
      </c>
    </row>
    <row r="75" spans="1:27" x14ac:dyDescent="0.25">
      <c r="A75" s="1">
        <v>260</v>
      </c>
      <c r="B75" s="2">
        <v>43822.791666666664</v>
      </c>
      <c r="C75" s="1">
        <v>16.510000000000002</v>
      </c>
      <c r="D75" s="1">
        <v>190.3</v>
      </c>
      <c r="E75" s="1">
        <v>2210</v>
      </c>
      <c r="F75" s="1">
        <v>1406</v>
      </c>
      <c r="G75" s="1">
        <v>50.26</v>
      </c>
      <c r="H75" s="3">
        <f t="shared" si="12"/>
        <v>3.1418530000000007</v>
      </c>
      <c r="I75" s="79">
        <f t="shared" si="2"/>
        <v>3.7717322929171679</v>
      </c>
      <c r="J75" s="3">
        <f t="shared" si="3"/>
        <v>16.297461677025225</v>
      </c>
      <c r="K75" s="4">
        <f t="shared" si="13"/>
        <v>1.2354317548746518</v>
      </c>
      <c r="L75" s="4">
        <f t="shared" si="4"/>
        <v>0.32755022332699357</v>
      </c>
      <c r="M75" s="5">
        <f t="shared" si="5"/>
        <v>0.27545566293112317</v>
      </c>
      <c r="O75" s="1">
        <v>260</v>
      </c>
      <c r="P75" s="2">
        <v>43822.791666666664</v>
      </c>
      <c r="Q75" s="1">
        <v>16.899999999999999</v>
      </c>
      <c r="R75" s="1">
        <v>201.5</v>
      </c>
      <c r="S75" s="1">
        <v>2310</v>
      </c>
      <c r="T75" s="1">
        <v>1466</v>
      </c>
      <c r="U75" s="1">
        <v>55.56</v>
      </c>
      <c r="V75" s="1">
        <f t="shared" si="14"/>
        <v>3.4053499999999999</v>
      </c>
      <c r="W75" s="17">
        <f t="shared" si="6"/>
        <v>4.088055222088836</v>
      </c>
      <c r="X75" s="1">
        <f t="shared" si="7"/>
        <v>16.899589512417514</v>
      </c>
      <c r="Y75" s="4">
        <f t="shared" si="15"/>
        <v>1.095939524838013</v>
      </c>
      <c r="Z75" s="4">
        <f t="shared" si="8"/>
        <v>0.268083346554705</v>
      </c>
      <c r="AA75" s="5">
        <f t="shared" si="9"/>
        <v>0.30639453272303985</v>
      </c>
    </row>
    <row r="76" spans="1:27" x14ac:dyDescent="0.25">
      <c r="A76" s="1">
        <v>264</v>
      </c>
      <c r="B76" s="2">
        <v>43822.958333333336</v>
      </c>
      <c r="C76" s="1">
        <v>16.93</v>
      </c>
      <c r="D76" s="1">
        <v>200.6</v>
      </c>
      <c r="E76" s="1">
        <v>2305</v>
      </c>
      <c r="F76" s="1">
        <v>1465</v>
      </c>
      <c r="G76" s="1">
        <v>48.49</v>
      </c>
      <c r="H76" s="3">
        <f t="shared" si="12"/>
        <v>3.3961579999999998</v>
      </c>
      <c r="I76" s="79">
        <f t="shared" si="2"/>
        <v>4.0770204081632651</v>
      </c>
      <c r="J76" s="3">
        <f t="shared" si="3"/>
        <v>16.890532348261701</v>
      </c>
      <c r="K76" s="4">
        <f t="shared" si="13"/>
        <v>1.28052794390596</v>
      </c>
      <c r="L76" s="4">
        <f t="shared" si="4"/>
        <v>0.31408426147242408</v>
      </c>
      <c r="M76" s="5">
        <f t="shared" si="5"/>
        <v>0.28726547292372384</v>
      </c>
      <c r="O76" s="1">
        <v>264</v>
      </c>
      <c r="P76" s="2">
        <v>43822.958333333336</v>
      </c>
      <c r="Q76" s="1">
        <v>16.95</v>
      </c>
      <c r="R76" s="1">
        <v>201.1</v>
      </c>
      <c r="S76" s="1">
        <v>2310</v>
      </c>
      <c r="T76" s="1">
        <v>1467</v>
      </c>
      <c r="U76" s="1">
        <v>56.17</v>
      </c>
      <c r="V76" s="1">
        <f t="shared" si="14"/>
        <v>3.4086449999999999</v>
      </c>
      <c r="W76" s="17">
        <f t="shared" si="6"/>
        <v>4.0920108043217285</v>
      </c>
      <c r="X76" s="1">
        <f t="shared" si="7"/>
        <v>16.915941472551832</v>
      </c>
      <c r="Y76" s="4">
        <f t="shared" si="15"/>
        <v>1.0840377425672068</v>
      </c>
      <c r="Z76" s="4">
        <f t="shared" si="8"/>
        <v>0.26491565990547072</v>
      </c>
      <c r="AA76" s="5">
        <f t="shared" si="9"/>
        <v>0.31005819636244675</v>
      </c>
    </row>
    <row r="77" spans="1:27" x14ac:dyDescent="0.25">
      <c r="A77" s="1">
        <v>268</v>
      </c>
      <c r="B77" s="2">
        <v>43823.125</v>
      </c>
      <c r="C77" s="1">
        <v>16.88</v>
      </c>
      <c r="D77" s="1">
        <v>199.6</v>
      </c>
      <c r="E77" s="1">
        <v>2310</v>
      </c>
      <c r="F77" s="1">
        <v>1461</v>
      </c>
      <c r="G77" s="1">
        <v>48.78</v>
      </c>
      <c r="H77" s="3">
        <f t="shared" si="12"/>
        <v>3.3692479999999998</v>
      </c>
      <c r="I77" s="79">
        <f t="shared" si="2"/>
        <v>4.0447154861944776</v>
      </c>
      <c r="J77" s="3">
        <f t="shared" si="3"/>
        <v>16.720427611121814</v>
      </c>
      <c r="K77" s="4">
        <f t="shared" si="13"/>
        <v>1.2729151291512915</v>
      </c>
      <c r="L77" s="4">
        <f t="shared" si="4"/>
        <v>0.31471067210933296</v>
      </c>
      <c r="M77" s="5">
        <f t="shared" si="5"/>
        <v>0.28669369012827556</v>
      </c>
      <c r="O77" s="1">
        <v>268</v>
      </c>
      <c r="P77" s="2">
        <v>43823.125</v>
      </c>
      <c r="Q77" s="1">
        <v>17.010000000000002</v>
      </c>
      <c r="R77" s="1">
        <v>204.2</v>
      </c>
      <c r="S77" s="1">
        <v>2327</v>
      </c>
      <c r="T77" s="1">
        <v>1474</v>
      </c>
      <c r="U77" s="1">
        <v>54.99</v>
      </c>
      <c r="V77" s="1">
        <f t="shared" si="14"/>
        <v>3.4734419999999999</v>
      </c>
      <c r="W77" s="17">
        <f t="shared" si="6"/>
        <v>4.1697983193277315</v>
      </c>
      <c r="X77" s="1">
        <f t="shared" si="7"/>
        <v>17.111577504528213</v>
      </c>
      <c r="Y77" s="4">
        <f t="shared" si="15"/>
        <v>1.1072995090016367</v>
      </c>
      <c r="Z77" s="4">
        <f t="shared" si="8"/>
        <v>0.26555229394887353</v>
      </c>
      <c r="AA77" s="5">
        <f t="shared" si="9"/>
        <v>0.30931486404057112</v>
      </c>
    </row>
    <row r="78" spans="1:27" x14ac:dyDescent="0.25">
      <c r="A78" s="1">
        <v>272</v>
      </c>
      <c r="B78" s="2">
        <v>43823.291666666664</v>
      </c>
      <c r="C78" s="1">
        <v>16.8</v>
      </c>
      <c r="D78" s="1">
        <v>198.2</v>
      </c>
      <c r="E78" s="1">
        <v>2280</v>
      </c>
      <c r="F78" s="1">
        <v>1451</v>
      </c>
      <c r="G78" s="1">
        <v>49.45</v>
      </c>
      <c r="H78" s="3">
        <f t="shared" si="12"/>
        <v>3.3297599999999998</v>
      </c>
      <c r="I78" s="79">
        <f t="shared" si="2"/>
        <v>3.997310924369748</v>
      </c>
      <c r="J78" s="3">
        <f t="shared" si="3"/>
        <v>16.741889281281022</v>
      </c>
      <c r="K78" s="4">
        <f t="shared" si="13"/>
        <v>1.2556683518705762</v>
      </c>
      <c r="L78" s="4">
        <f t="shared" si="4"/>
        <v>0.31412826663428894</v>
      </c>
      <c r="M78" s="5">
        <f t="shared" si="5"/>
        <v>0.28722523087938434</v>
      </c>
      <c r="O78" s="1">
        <v>272</v>
      </c>
      <c r="P78" s="2">
        <v>43823.291666666664</v>
      </c>
      <c r="Q78" s="1">
        <v>16.850000000000001</v>
      </c>
      <c r="R78" s="1">
        <v>200.6</v>
      </c>
      <c r="S78" s="1">
        <v>2305</v>
      </c>
      <c r="T78" s="1">
        <v>1460</v>
      </c>
      <c r="U78" s="1">
        <v>55.83</v>
      </c>
      <c r="V78" s="1">
        <f t="shared" si="14"/>
        <v>3.3801100000000002</v>
      </c>
      <c r="W78" s="17">
        <f t="shared" si="6"/>
        <v>4.0577551020408169</v>
      </c>
      <c r="X78" s="1">
        <f t="shared" si="7"/>
        <v>16.810718846320718</v>
      </c>
      <c r="Y78" s="4">
        <f t="shared" si="15"/>
        <v>1.0906394411606666</v>
      </c>
      <c r="Z78" s="4">
        <f t="shared" si="8"/>
        <v>0.26877902035343082</v>
      </c>
      <c r="AA78" s="5">
        <f t="shared" si="9"/>
        <v>0.30560149966484956</v>
      </c>
    </row>
    <row r="79" spans="1:27" x14ac:dyDescent="0.25">
      <c r="A79" s="1">
        <v>276</v>
      </c>
      <c r="B79" s="2">
        <v>43823.458333333336</v>
      </c>
      <c r="C79" s="1">
        <v>16.739999999999998</v>
      </c>
      <c r="D79" s="1">
        <v>197.1</v>
      </c>
      <c r="E79" s="1">
        <v>2280</v>
      </c>
      <c r="F79" s="1">
        <v>1451</v>
      </c>
      <c r="G79" s="1">
        <v>50.8</v>
      </c>
      <c r="H79" s="3">
        <f t="shared" si="12"/>
        <v>3.2994539999999999</v>
      </c>
      <c r="I79" s="79">
        <f t="shared" si="2"/>
        <v>3.9609291716686674</v>
      </c>
      <c r="J79" s="3">
        <f t="shared" si="3"/>
        <v>16.589512023893551</v>
      </c>
      <c r="K79" s="4">
        <f t="shared" si="13"/>
        <v>1.2222992125984253</v>
      </c>
      <c r="L79" s="4">
        <f t="shared" si="4"/>
        <v>0.30858901021032215</v>
      </c>
      <c r="M79" s="5">
        <f t="shared" si="5"/>
        <v>0.2923810016704102</v>
      </c>
      <c r="O79" s="1">
        <v>276</v>
      </c>
      <c r="P79" s="2">
        <v>43823.458333333336</v>
      </c>
      <c r="Q79" s="1">
        <v>16.739999999999998</v>
      </c>
      <c r="R79" s="1">
        <v>198.2</v>
      </c>
      <c r="S79" s="1">
        <v>2288</v>
      </c>
      <c r="T79" s="1">
        <v>1454</v>
      </c>
      <c r="U79" s="1">
        <v>56.9</v>
      </c>
      <c r="V79" s="1">
        <f t="shared" si="14"/>
        <v>3.3178679999999994</v>
      </c>
      <c r="W79" s="17">
        <f t="shared" si="6"/>
        <v>3.9830348139255696</v>
      </c>
      <c r="X79" s="1">
        <f t="shared" si="7"/>
        <v>16.623767809703548</v>
      </c>
      <c r="Y79" s="4">
        <f t="shared" si="15"/>
        <v>1.0701300527240776</v>
      </c>
      <c r="Z79" s="4">
        <f t="shared" si="8"/>
        <v>0.26867203093045194</v>
      </c>
      <c r="AA79" s="5">
        <f t="shared" si="9"/>
        <v>0.30572319498236145</v>
      </c>
    </row>
    <row r="80" spans="1:27" x14ac:dyDescent="0.25">
      <c r="A80" s="1">
        <v>280</v>
      </c>
      <c r="B80" s="2">
        <v>43823.625</v>
      </c>
      <c r="C80" s="1">
        <v>16.760000000000002</v>
      </c>
      <c r="D80" s="1">
        <v>197.5</v>
      </c>
      <c r="E80" s="1">
        <v>2280</v>
      </c>
      <c r="F80" s="1">
        <v>1452</v>
      </c>
      <c r="G80" s="1">
        <v>50.59</v>
      </c>
      <c r="H80" s="3">
        <f t="shared" si="12"/>
        <v>3.3101000000000003</v>
      </c>
      <c r="I80" s="79">
        <f t="shared" si="2"/>
        <v>3.9737094837935181</v>
      </c>
      <c r="J80" s="3">
        <f t="shared" si="3"/>
        <v>16.643039651496899</v>
      </c>
      <c r="K80" s="4">
        <f t="shared" si="13"/>
        <v>1.2273729986163273</v>
      </c>
      <c r="L80" s="4">
        <f t="shared" si="4"/>
        <v>0.30887335967112789</v>
      </c>
      <c r="M80" s="5">
        <f t="shared" si="5"/>
        <v>0.29211183510886751</v>
      </c>
      <c r="O80" s="1">
        <v>280</v>
      </c>
      <c r="P80" s="2">
        <v>43823.625</v>
      </c>
      <c r="Q80" s="1">
        <v>16.8</v>
      </c>
      <c r="R80" s="1">
        <v>199.4</v>
      </c>
      <c r="S80" s="1">
        <v>2308</v>
      </c>
      <c r="T80" s="1">
        <v>1457</v>
      </c>
      <c r="U80" s="1">
        <v>56.7</v>
      </c>
      <c r="V80" s="1">
        <f t="shared" si="14"/>
        <v>3.34992</v>
      </c>
      <c r="W80" s="17">
        <f t="shared" si="6"/>
        <v>4.0215126050420169</v>
      </c>
      <c r="X80" s="1">
        <f t="shared" si="7"/>
        <v>16.638915332724487</v>
      </c>
      <c r="Y80" s="4">
        <f t="shared" si="15"/>
        <v>1.0739047619047619</v>
      </c>
      <c r="Z80" s="4">
        <f t="shared" si="8"/>
        <v>0.26704000891563578</v>
      </c>
      <c r="AA80" s="5">
        <f t="shared" si="9"/>
        <v>0.30759163030288589</v>
      </c>
    </row>
    <row r="81" spans="1:27" x14ac:dyDescent="0.25">
      <c r="A81" s="1">
        <v>284</v>
      </c>
      <c r="B81" s="2">
        <v>43823.791666666664</v>
      </c>
      <c r="C81" s="1">
        <v>16.739999999999998</v>
      </c>
      <c r="D81" s="1">
        <v>196.2</v>
      </c>
      <c r="E81" s="1">
        <v>2278</v>
      </c>
      <c r="F81" s="1">
        <v>1435</v>
      </c>
      <c r="G81" s="1">
        <v>51.64</v>
      </c>
      <c r="H81" s="3">
        <f t="shared" si="12"/>
        <v>3.2843879999999994</v>
      </c>
      <c r="I81" s="79">
        <f t="shared" si="2"/>
        <v>3.9428427370948373</v>
      </c>
      <c r="J81" s="3">
        <f t="shared" si="3"/>
        <v>16.528259300508036</v>
      </c>
      <c r="K81" s="4">
        <f t="shared" si="13"/>
        <v>1.2024167312161114</v>
      </c>
      <c r="L81" s="4">
        <f t="shared" si="4"/>
        <v>0.30496187938301472</v>
      </c>
      <c r="M81" s="5">
        <f t="shared" si="5"/>
        <v>0.29585849907639206</v>
      </c>
      <c r="O81" s="1">
        <v>284</v>
      </c>
      <c r="P81" s="2">
        <v>43823.791666666664</v>
      </c>
      <c r="Q81" s="1">
        <v>16.91</v>
      </c>
      <c r="R81" s="1">
        <v>199.5</v>
      </c>
      <c r="S81" s="1">
        <v>2300</v>
      </c>
      <c r="T81" s="1">
        <v>1462</v>
      </c>
      <c r="U81" s="1">
        <v>56.23</v>
      </c>
      <c r="V81" s="1">
        <f t="shared" si="14"/>
        <v>3.373545</v>
      </c>
      <c r="W81" s="17">
        <f t="shared" si="6"/>
        <v>4.0498739495798324</v>
      </c>
      <c r="X81" s="1">
        <f t="shared" si="7"/>
        <v>16.814542381949419</v>
      </c>
      <c r="Y81" s="4">
        <f t="shared" si="15"/>
        <v>1.0828810243642184</v>
      </c>
      <c r="Z81" s="4">
        <f t="shared" si="8"/>
        <v>0.26738635272254968</v>
      </c>
      <c r="AA81" s="5">
        <f t="shared" si="9"/>
        <v>0.30719320886091916</v>
      </c>
    </row>
    <row r="82" spans="1:27" x14ac:dyDescent="0.25">
      <c r="A82" s="1">
        <v>288</v>
      </c>
      <c r="B82" s="2">
        <v>43823.958333333336</v>
      </c>
      <c r="C82" s="1">
        <v>16.82</v>
      </c>
      <c r="D82" s="1">
        <v>199</v>
      </c>
      <c r="E82" s="1">
        <v>2290</v>
      </c>
      <c r="F82" s="1">
        <v>1456</v>
      </c>
      <c r="G82" s="1">
        <v>49.57</v>
      </c>
      <c r="H82" s="3">
        <f t="shared" si="12"/>
        <v>3.3471799999999998</v>
      </c>
      <c r="I82" s="79">
        <f t="shared" si="2"/>
        <v>4.0182232893157259</v>
      </c>
      <c r="J82" s="3">
        <f t="shared" si="3"/>
        <v>16.755985125106715</v>
      </c>
      <c r="K82" s="4">
        <f t="shared" si="13"/>
        <v>1.2526286060117005</v>
      </c>
      <c r="L82" s="4">
        <f t="shared" si="4"/>
        <v>0.31173693342089359</v>
      </c>
      <c r="M82" s="5">
        <f t="shared" si="5"/>
        <v>0.28942853488571346</v>
      </c>
      <c r="O82" s="1">
        <v>288</v>
      </c>
      <c r="P82" s="2">
        <v>43823.958333333336</v>
      </c>
      <c r="Q82" s="1">
        <v>17.010000000000002</v>
      </c>
      <c r="R82" s="1">
        <v>202.7</v>
      </c>
      <c r="S82" s="1">
        <v>2335</v>
      </c>
      <c r="T82" s="1">
        <v>1481</v>
      </c>
      <c r="U82" s="1">
        <v>55.74</v>
      </c>
      <c r="V82" s="1">
        <f t="shared" si="14"/>
        <v>3.447927</v>
      </c>
      <c r="W82" s="17">
        <f t="shared" si="6"/>
        <v>4.1391680672268905</v>
      </c>
      <c r="X82" s="1">
        <f t="shared" si="7"/>
        <v>16.927684578688293</v>
      </c>
      <c r="Y82" s="4">
        <f t="shared" si="15"/>
        <v>1.0924004305705057</v>
      </c>
      <c r="Z82" s="4">
        <f t="shared" si="8"/>
        <v>0.26391787258408644</v>
      </c>
      <c r="AA82" s="5">
        <f t="shared" si="9"/>
        <v>0.31123042518572652</v>
      </c>
    </row>
    <row r="83" spans="1:27" x14ac:dyDescent="0.25">
      <c r="A83" s="1">
        <v>292</v>
      </c>
      <c r="B83" s="2">
        <v>43824.125</v>
      </c>
      <c r="C83" s="1">
        <v>16.829999999999998</v>
      </c>
      <c r="D83" s="1">
        <v>198.5</v>
      </c>
      <c r="E83" s="1">
        <v>2285</v>
      </c>
      <c r="F83" s="1">
        <v>1455</v>
      </c>
      <c r="G83" s="1">
        <v>50.03</v>
      </c>
      <c r="H83" s="3">
        <f t="shared" si="12"/>
        <v>3.3407549999999997</v>
      </c>
      <c r="I83" s="79">
        <f t="shared" si="2"/>
        <v>4.0105102040816325</v>
      </c>
      <c r="J83" s="3">
        <f t="shared" si="3"/>
        <v>16.760416366741648</v>
      </c>
      <c r="K83" s="4">
        <f t="shared" si="13"/>
        <v>1.2411113332000798</v>
      </c>
      <c r="L83" s="4">
        <f t="shared" si="4"/>
        <v>0.30946469901434454</v>
      </c>
      <c r="M83" s="5">
        <f t="shared" si="5"/>
        <v>0.29155365441404429</v>
      </c>
      <c r="O83" s="1">
        <v>292</v>
      </c>
      <c r="P83" s="2">
        <v>43824.125</v>
      </c>
      <c r="Q83" s="1">
        <v>17.010000000000002</v>
      </c>
      <c r="R83" s="1">
        <v>202.8</v>
      </c>
      <c r="S83" s="1">
        <v>2330</v>
      </c>
      <c r="T83" s="1">
        <v>1466</v>
      </c>
      <c r="U83" s="1">
        <v>57.17</v>
      </c>
      <c r="V83" s="1">
        <f t="shared" si="14"/>
        <v>3.4496280000000006</v>
      </c>
      <c r="W83" s="17">
        <f t="shared" si="6"/>
        <v>4.1412100840336139</v>
      </c>
      <c r="X83" s="1">
        <f t="shared" si="7"/>
        <v>16.97237910530351</v>
      </c>
      <c r="Y83" s="4">
        <f t="shared" si="15"/>
        <v>1.0650760888577926</v>
      </c>
      <c r="Z83" s="4">
        <f t="shared" si="8"/>
        <v>0.25718958160663735</v>
      </c>
      <c r="AA83" s="5">
        <f t="shared" si="9"/>
        <v>0.3193724690764761</v>
      </c>
    </row>
    <row r="84" spans="1:27" x14ac:dyDescent="0.25">
      <c r="A84" s="1">
        <v>296</v>
      </c>
      <c r="B84" s="2">
        <v>43824.291666666664</v>
      </c>
      <c r="C84" s="1">
        <v>16.8</v>
      </c>
      <c r="D84" s="1">
        <v>198</v>
      </c>
      <c r="E84" s="1">
        <v>2280</v>
      </c>
      <c r="F84" s="1">
        <v>1450</v>
      </c>
      <c r="G84" s="1">
        <v>49.33</v>
      </c>
      <c r="H84" s="3">
        <f t="shared" si="12"/>
        <v>3.3264</v>
      </c>
      <c r="I84" s="79">
        <f t="shared" si="2"/>
        <v>3.9932773109243698</v>
      </c>
      <c r="J84" s="3">
        <f t="shared" si="3"/>
        <v>16.724995346587498</v>
      </c>
      <c r="K84" s="4">
        <f t="shared" si="13"/>
        <v>1.2587228866815325</v>
      </c>
      <c r="L84" s="4">
        <f t="shared" si="4"/>
        <v>0.31521048719508077</v>
      </c>
      <c r="M84" s="5">
        <f t="shared" si="5"/>
        <v>0.28623909284444177</v>
      </c>
      <c r="O84" s="1">
        <v>296</v>
      </c>
      <c r="P84" s="2">
        <v>43824.291666666664</v>
      </c>
      <c r="Q84" s="1">
        <v>16.989999999999998</v>
      </c>
      <c r="R84" s="1">
        <v>202.5</v>
      </c>
      <c r="S84" s="1">
        <v>2326</v>
      </c>
      <c r="T84" s="1">
        <v>1471</v>
      </c>
      <c r="U84" s="1">
        <v>55.75</v>
      </c>
      <c r="V84" s="1">
        <f t="shared" si="14"/>
        <v>3.4404749999999997</v>
      </c>
      <c r="W84" s="17">
        <f t="shared" si="6"/>
        <v>4.1302220888355343</v>
      </c>
      <c r="X84" s="1">
        <f t="shared" si="7"/>
        <v>16.956455584836849</v>
      </c>
      <c r="Y84" s="4">
        <f t="shared" si="15"/>
        <v>1.0922044843049328</v>
      </c>
      <c r="Z84" s="4">
        <f t="shared" si="8"/>
        <v>0.26444207134945291</v>
      </c>
      <c r="AA84" s="5">
        <f t="shared" si="9"/>
        <v>0.31061347870745126</v>
      </c>
    </row>
    <row r="85" spans="1:27" ht="15.75" thickBot="1" x14ac:dyDescent="0.3">
      <c r="A85" s="1">
        <v>300</v>
      </c>
      <c r="B85" s="2">
        <v>43824.458333333336</v>
      </c>
      <c r="C85" s="1">
        <v>16.739999999999998</v>
      </c>
      <c r="D85" s="1">
        <v>196.5</v>
      </c>
      <c r="E85" s="1">
        <v>2280</v>
      </c>
      <c r="F85" s="1">
        <v>1451</v>
      </c>
      <c r="G85" s="1">
        <v>51.37</v>
      </c>
      <c r="H85" s="3">
        <f t="shared" si="12"/>
        <v>3.2894099999999997</v>
      </c>
      <c r="I85" s="79">
        <f t="shared" si="2"/>
        <v>3.9488715486194477</v>
      </c>
      <c r="J85" s="3">
        <f t="shared" si="3"/>
        <v>16.539011226256125</v>
      </c>
      <c r="K85" s="4">
        <f t="shared" si="13"/>
        <v>1.2087366167023557</v>
      </c>
      <c r="L85" s="4">
        <f t="shared" si="4"/>
        <v>0.30609671695321117</v>
      </c>
      <c r="M85" s="5">
        <f t="shared" si="5"/>
        <v>0.29476161916354693</v>
      </c>
      <c r="O85" s="1">
        <v>300</v>
      </c>
      <c r="P85" s="2">
        <v>43824.458333333336</v>
      </c>
      <c r="Q85" s="1">
        <v>16.89</v>
      </c>
      <c r="R85" s="1">
        <v>200.1</v>
      </c>
      <c r="S85" s="1">
        <v>2316</v>
      </c>
      <c r="T85" s="1">
        <v>1465</v>
      </c>
      <c r="U85" s="1">
        <v>56.74</v>
      </c>
      <c r="V85" s="1">
        <f t="shared" si="14"/>
        <v>3.3796889999999999</v>
      </c>
      <c r="W85" s="17">
        <f t="shared" si="6"/>
        <v>4.0572496998799519</v>
      </c>
      <c r="X85" s="1">
        <f t="shared" si="7"/>
        <v>16.728791323678838</v>
      </c>
      <c r="Y85" s="4">
        <f t="shared" si="15"/>
        <v>1.073147691223123</v>
      </c>
      <c r="Z85" s="4">
        <f t="shared" si="8"/>
        <v>0.26450126824949322</v>
      </c>
      <c r="AA85" s="5">
        <f t="shared" si="9"/>
        <v>0.31054396163038051</v>
      </c>
    </row>
    <row r="86" spans="1:27" ht="15.75" thickBot="1" x14ac:dyDescent="0.3">
      <c r="A86" s="23" t="s">
        <v>58</v>
      </c>
      <c r="B86" s="24"/>
      <c r="C86" s="25">
        <f>AVERAGE(C10:C85)</f>
        <v>16.601578947368427</v>
      </c>
      <c r="D86" s="25">
        <f>AVERAGE(D10:D85)</f>
        <v>194.47105263157897</v>
      </c>
      <c r="E86" s="26">
        <f>AVERAGE(E10:E85)</f>
        <v>2252.9605263157896</v>
      </c>
      <c r="F86" s="26">
        <f>AVERAGE(F10:F85)</f>
        <v>1434.5657894736842</v>
      </c>
      <c r="G86" s="25">
        <f>AVERAGE(G23:G85)</f>
        <v>50.240952380952393</v>
      </c>
      <c r="H86" s="25">
        <f t="shared" ref="H86:M86" si="16">AVERAGE(H10:H85)</f>
        <v>3.2292158684210519</v>
      </c>
      <c r="I86" s="80">
        <f t="shared" si="16"/>
        <v>3.8766096859796546</v>
      </c>
      <c r="J86" s="25">
        <f t="shared" si="16"/>
        <v>16.427350334455195</v>
      </c>
      <c r="K86" s="27">
        <f t="shared" si="16"/>
        <v>1.227835180093493</v>
      </c>
      <c r="L86" s="27">
        <f t="shared" si="16"/>
        <v>0.31684201422777941</v>
      </c>
      <c r="M86" s="28">
        <f t="shared" si="16"/>
        <v>0.28486064492508795</v>
      </c>
      <c r="O86" s="23" t="s">
        <v>58</v>
      </c>
      <c r="P86" s="24"/>
      <c r="Q86" s="25">
        <f t="shared" ref="Q86:AA86" si="17">AVERAGE(Q10:Q85)</f>
        <v>16.680877192982461</v>
      </c>
      <c r="R86" s="25">
        <f t="shared" si="17"/>
        <v>197.8605263157896</v>
      </c>
      <c r="S86" s="26">
        <f t="shared" si="17"/>
        <v>2285.6578947368421</v>
      </c>
      <c r="T86" s="26">
        <f t="shared" si="17"/>
        <v>1448.9868421052631</v>
      </c>
      <c r="U86" s="25">
        <f t="shared" si="17"/>
        <v>55.625789473684193</v>
      </c>
      <c r="V86" s="25">
        <f t="shared" si="17"/>
        <v>3.3008198114035086</v>
      </c>
      <c r="W86" s="80">
        <f t="shared" si="17"/>
        <v>3.9625688012046911</v>
      </c>
      <c r="X86" s="25">
        <f t="shared" si="17"/>
        <v>16.553924732101589</v>
      </c>
      <c r="Y86" s="27">
        <f t="shared" si="17"/>
        <v>1.0950671822884523</v>
      </c>
      <c r="Z86" s="27">
        <f t="shared" si="17"/>
        <v>0.27644984752124463</v>
      </c>
      <c r="AA86" s="28">
        <f t="shared" si="17"/>
        <v>0.29731474082817044</v>
      </c>
    </row>
    <row r="87" spans="1:27" x14ac:dyDescent="0.25">
      <c r="H87" s="38">
        <f>(H86-V86)/V86</f>
        <v>-2.169277545386843E-2</v>
      </c>
      <c r="I87" s="81">
        <f>(I86-W86)/W86</f>
        <v>-2.1692775453868062E-2</v>
      </c>
      <c r="J87" s="38">
        <f>(J86-X86)/X86</f>
        <v>-7.6461866110179326E-3</v>
      </c>
      <c r="L87" s="38">
        <f>(L86-Z86)/Z86</f>
        <v>0.14611028752125002</v>
      </c>
      <c r="M87" s="37">
        <f>M86-AA86</f>
        <v>-1.2454095903082496E-2</v>
      </c>
    </row>
    <row r="89" spans="1:27" x14ac:dyDescent="0.25">
      <c r="P89" s="72"/>
      <c r="Q89" s="72"/>
      <c r="R89" s="72"/>
      <c r="S89" s="72"/>
      <c r="T89" s="72"/>
      <c r="U89" s="72"/>
      <c r="V89" s="72"/>
      <c r="X89" s="72"/>
      <c r="Y89" s="72"/>
    </row>
    <row r="90" spans="1:27" x14ac:dyDescent="0.25">
      <c r="P90" s="72"/>
      <c r="Q90" s="73"/>
      <c r="R90" s="73"/>
      <c r="S90" s="72"/>
      <c r="T90" s="72"/>
      <c r="U90" s="73"/>
      <c r="V90" s="73"/>
      <c r="X90" s="72"/>
      <c r="Y90" s="72"/>
    </row>
    <row r="91" spans="1:27" x14ac:dyDescent="0.25">
      <c r="P91" s="72"/>
      <c r="Q91" s="74"/>
      <c r="R91" s="75"/>
      <c r="S91" s="75"/>
      <c r="T91" s="75"/>
      <c r="U91" s="75"/>
      <c r="V91" s="75"/>
      <c r="W91" s="75"/>
      <c r="X91" s="72"/>
      <c r="Y91" s="72"/>
    </row>
    <row r="92" spans="1:27" x14ac:dyDescent="0.25">
      <c r="P92" s="72"/>
      <c r="Q92" s="76"/>
      <c r="R92" s="76"/>
      <c r="S92" s="76"/>
      <c r="T92" s="76"/>
      <c r="U92" s="76"/>
      <c r="V92" s="75"/>
      <c r="W92" s="75"/>
      <c r="X92" s="72"/>
      <c r="Y92" s="72"/>
    </row>
    <row r="93" spans="1:27" x14ac:dyDescent="0.25">
      <c r="P93" s="72"/>
      <c r="Q93" s="72"/>
      <c r="R93" s="72"/>
      <c r="S93" s="72"/>
      <c r="T93" s="72"/>
      <c r="U93" s="72"/>
      <c r="V93" s="72"/>
      <c r="X93" s="72"/>
      <c r="Y93" s="72"/>
    </row>
    <row r="94" spans="1:27" x14ac:dyDescent="0.25">
      <c r="P94" s="72"/>
      <c r="Q94" s="72"/>
      <c r="R94" s="72"/>
      <c r="S94" s="72"/>
      <c r="T94" s="72"/>
      <c r="U94" s="72"/>
      <c r="V94" s="72"/>
      <c r="X94" s="72"/>
      <c r="Y94" s="72"/>
    </row>
    <row r="95" spans="1:27" x14ac:dyDescent="0.25">
      <c r="P95" s="72"/>
      <c r="Q95" s="72"/>
      <c r="R95" s="72"/>
      <c r="S95" s="72"/>
      <c r="T95" s="72"/>
      <c r="U95" s="77"/>
      <c r="V95" s="72"/>
      <c r="X95" s="72"/>
      <c r="Y95" s="72"/>
    </row>
    <row r="96" spans="1:27" x14ac:dyDescent="0.25">
      <c r="P96" s="72"/>
      <c r="Q96" s="72"/>
      <c r="R96" s="72"/>
      <c r="S96" s="72"/>
      <c r="T96" s="72"/>
      <c r="U96" s="72"/>
      <c r="V96" s="72"/>
      <c r="X96" s="72"/>
      <c r="Y96" s="72"/>
    </row>
    <row r="97" spans="16:25" x14ac:dyDescent="0.25">
      <c r="P97" s="72"/>
      <c r="Q97" s="72"/>
      <c r="R97" s="72"/>
      <c r="S97" s="72"/>
      <c r="T97" s="72"/>
      <c r="U97" s="72"/>
      <c r="V97" s="72"/>
      <c r="X97" s="72"/>
      <c r="Y97" s="72"/>
    </row>
    <row r="98" spans="16:25" x14ac:dyDescent="0.25">
      <c r="P98" s="72"/>
      <c r="Q98" s="72"/>
      <c r="R98" s="72"/>
      <c r="S98" s="72"/>
      <c r="T98" s="72"/>
      <c r="U98" s="72"/>
      <c r="V98" s="72"/>
      <c r="X98" s="72"/>
      <c r="Y98" s="72"/>
    </row>
  </sheetData>
  <mergeCells count="3">
    <mergeCell ref="A8:M8"/>
    <mergeCell ref="O8:AA8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83"/>
  <sheetViews>
    <sheetView zoomScale="110" zoomScaleNormal="110" workbookViewId="0">
      <selection activeCell="O5" sqref="O5:O83"/>
    </sheetView>
  </sheetViews>
  <sheetFormatPr defaultRowHeight="15" x14ac:dyDescent="0.25"/>
  <cols>
    <col min="1" max="1" width="7.7109375" bestFit="1" customWidth="1"/>
    <col min="2" max="2" width="16.5703125" bestFit="1" customWidth="1"/>
    <col min="3" max="3" width="11.5703125" customWidth="1"/>
    <col min="4" max="6" width="6" bestFit="1" customWidth="1"/>
    <col min="7" max="7" width="6.5703125" bestFit="1" customWidth="1"/>
    <col min="8" max="10" width="6" bestFit="1" customWidth="1"/>
    <col min="11" max="11" width="6.5703125" bestFit="1" customWidth="1"/>
    <col min="12" max="13" width="7.5703125" bestFit="1" customWidth="1"/>
    <col min="14" max="14" width="6" bestFit="1" customWidth="1"/>
    <col min="15" max="15" width="6.5703125" bestFit="1" customWidth="1"/>
    <col min="16" max="18" width="6.28515625" bestFit="1" customWidth="1"/>
    <col min="19" max="19" width="5.5703125" bestFit="1" customWidth="1"/>
    <col min="20" max="22" width="6.28515625" bestFit="1" customWidth="1"/>
    <col min="23" max="23" width="14.7109375" bestFit="1" customWidth="1"/>
    <col min="24" max="24" width="11.140625" customWidth="1"/>
    <col min="27" max="27" width="7.7109375" bestFit="1" customWidth="1"/>
    <col min="28" max="28" width="15.85546875" bestFit="1" customWidth="1"/>
    <col min="30" max="30" width="6" bestFit="1" customWidth="1"/>
    <col min="31" max="31" width="6.5703125" bestFit="1" customWidth="1"/>
    <col min="32" max="32" width="6" bestFit="1" customWidth="1"/>
    <col min="33" max="33" width="6.5703125" bestFit="1" customWidth="1"/>
    <col min="34" max="36" width="6" bestFit="1" customWidth="1"/>
    <col min="37" max="37" width="6.5703125" bestFit="1" customWidth="1"/>
    <col min="38" max="40" width="6" bestFit="1" customWidth="1"/>
    <col min="41" max="41" width="6.5703125" bestFit="1" customWidth="1"/>
    <col min="42" max="44" width="5" bestFit="1" customWidth="1"/>
    <col min="45" max="45" width="5.5703125" bestFit="1" customWidth="1"/>
    <col min="46" max="48" width="5" bestFit="1" customWidth="1"/>
    <col min="49" max="49" width="5.5703125" bestFit="1" customWidth="1"/>
    <col min="50" max="50" width="10.7109375" customWidth="1"/>
  </cols>
  <sheetData>
    <row r="1" spans="1:51" ht="18.75" x14ac:dyDescent="0.3">
      <c r="A1" s="51" t="s">
        <v>24</v>
      </c>
      <c r="B1" s="51"/>
    </row>
    <row r="3" spans="1:51" ht="18.75" x14ac:dyDescent="0.3">
      <c r="A3" s="53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AA3" s="48" t="s">
        <v>23</v>
      </c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50"/>
    </row>
    <row r="4" spans="1:51" ht="45" customHeight="1" x14ac:dyDescent="0.25">
      <c r="A4" s="54" t="s">
        <v>1</v>
      </c>
      <c r="B4" s="56" t="s">
        <v>53</v>
      </c>
      <c r="C4" s="13" t="s">
        <v>25</v>
      </c>
      <c r="D4" s="58" t="s">
        <v>30</v>
      </c>
      <c r="E4" s="59"/>
      <c r="F4" s="59"/>
      <c r="G4" s="60"/>
      <c r="H4" s="58" t="s">
        <v>31</v>
      </c>
      <c r="I4" s="59"/>
      <c r="J4" s="59"/>
      <c r="K4" s="60"/>
      <c r="L4" s="58" t="s">
        <v>32</v>
      </c>
      <c r="M4" s="59"/>
      <c r="N4" s="59"/>
      <c r="O4" s="60"/>
      <c r="P4" s="58" t="s">
        <v>33</v>
      </c>
      <c r="Q4" s="59"/>
      <c r="R4" s="59"/>
      <c r="S4" s="60"/>
      <c r="T4" s="61" t="s">
        <v>34</v>
      </c>
      <c r="U4" s="62"/>
      <c r="V4" s="62"/>
      <c r="W4" s="63"/>
      <c r="X4" s="56" t="s">
        <v>35</v>
      </c>
      <c r="Y4" s="56" t="s">
        <v>29</v>
      </c>
      <c r="AA4" s="54" t="s">
        <v>1</v>
      </c>
      <c r="AB4" s="56" t="s">
        <v>53</v>
      </c>
      <c r="AC4" s="13" t="s">
        <v>25</v>
      </c>
      <c r="AD4" s="52" t="s">
        <v>30</v>
      </c>
      <c r="AE4" s="52"/>
      <c r="AF4" s="52"/>
      <c r="AG4" s="52"/>
      <c r="AH4" s="52" t="s">
        <v>31</v>
      </c>
      <c r="AI4" s="52"/>
      <c r="AJ4" s="52"/>
      <c r="AK4" s="52"/>
      <c r="AL4" s="52" t="s">
        <v>32</v>
      </c>
      <c r="AM4" s="52"/>
      <c r="AN4" s="52"/>
      <c r="AO4" s="52"/>
      <c r="AP4" s="52" t="s">
        <v>33</v>
      </c>
      <c r="AQ4" s="52"/>
      <c r="AR4" s="52"/>
      <c r="AS4" s="52"/>
      <c r="AT4" s="52" t="s">
        <v>34</v>
      </c>
      <c r="AU4" s="52"/>
      <c r="AV4" s="52"/>
      <c r="AW4" s="52"/>
      <c r="AX4" s="52" t="s">
        <v>35</v>
      </c>
      <c r="AY4" s="52" t="s">
        <v>29</v>
      </c>
    </row>
    <row r="5" spans="1:51" ht="30" x14ac:dyDescent="0.25">
      <c r="A5" s="55"/>
      <c r="B5" s="57"/>
      <c r="C5" s="13" t="s">
        <v>55</v>
      </c>
      <c r="D5" s="14">
        <v>1</v>
      </c>
      <c r="E5" s="14">
        <v>2</v>
      </c>
      <c r="F5" s="14">
        <v>3</v>
      </c>
      <c r="G5" s="14" t="s">
        <v>56</v>
      </c>
      <c r="H5" s="14">
        <v>1</v>
      </c>
      <c r="I5" s="14">
        <v>2</v>
      </c>
      <c r="J5" s="14">
        <v>3</v>
      </c>
      <c r="K5" s="14" t="s">
        <v>56</v>
      </c>
      <c r="L5" s="14">
        <v>1</v>
      </c>
      <c r="M5" s="14">
        <v>2</v>
      </c>
      <c r="N5" s="14">
        <v>3</v>
      </c>
      <c r="O5" s="14"/>
      <c r="P5" s="14">
        <v>1</v>
      </c>
      <c r="Q5" s="14">
        <v>2</v>
      </c>
      <c r="R5" s="14">
        <v>3</v>
      </c>
      <c r="S5" s="14" t="s">
        <v>56</v>
      </c>
      <c r="T5" s="14">
        <v>1</v>
      </c>
      <c r="U5" s="14">
        <v>2</v>
      </c>
      <c r="V5" s="14">
        <v>3</v>
      </c>
      <c r="W5" s="14" t="s">
        <v>56</v>
      </c>
      <c r="X5" s="57"/>
      <c r="Y5" s="57"/>
      <c r="AA5" s="55"/>
      <c r="AB5" s="57"/>
      <c r="AC5" s="13" t="s">
        <v>55</v>
      </c>
      <c r="AD5" s="14">
        <v>1</v>
      </c>
      <c r="AE5" s="14">
        <v>2</v>
      </c>
      <c r="AF5" s="14">
        <v>3</v>
      </c>
      <c r="AG5" s="14" t="s">
        <v>56</v>
      </c>
      <c r="AH5" s="14">
        <v>1</v>
      </c>
      <c r="AI5" s="14">
        <v>2</v>
      </c>
      <c r="AJ5" s="14">
        <v>3</v>
      </c>
      <c r="AK5" s="14" t="s">
        <v>56</v>
      </c>
      <c r="AL5" s="14">
        <v>1</v>
      </c>
      <c r="AM5" s="14">
        <v>2</v>
      </c>
      <c r="AN5" s="14">
        <v>3</v>
      </c>
      <c r="AO5" s="14" t="s">
        <v>56</v>
      </c>
      <c r="AP5" s="14">
        <v>1</v>
      </c>
      <c r="AQ5" s="14">
        <v>2</v>
      </c>
      <c r="AR5" s="14">
        <v>3</v>
      </c>
      <c r="AS5" s="14" t="s">
        <v>56</v>
      </c>
      <c r="AT5" s="14">
        <v>1</v>
      </c>
      <c r="AU5" s="14">
        <v>2</v>
      </c>
      <c r="AV5" s="14">
        <v>3</v>
      </c>
      <c r="AW5" s="14" t="s">
        <v>56</v>
      </c>
      <c r="AX5" s="52"/>
      <c r="AY5" s="52"/>
    </row>
    <row r="6" spans="1:51" x14ac:dyDescent="0.25">
      <c r="A6" s="1">
        <v>0</v>
      </c>
      <c r="B6" s="39">
        <v>43775.604166666664</v>
      </c>
      <c r="C6" s="2"/>
      <c r="D6" s="1">
        <v>35.5</v>
      </c>
      <c r="E6" s="1">
        <v>35.5</v>
      </c>
      <c r="F6" s="1">
        <v>35.5</v>
      </c>
      <c r="G6" s="9">
        <f>AVERAGE(D6:F6)</f>
        <v>35.5</v>
      </c>
      <c r="H6" s="1">
        <v>34</v>
      </c>
      <c r="I6" s="1">
        <v>34</v>
      </c>
      <c r="J6" s="1">
        <v>34</v>
      </c>
      <c r="K6" s="9">
        <f>AVERAGE(H6:J6)</f>
        <v>34</v>
      </c>
      <c r="L6" s="1">
        <v>34.1</v>
      </c>
      <c r="M6" s="1">
        <v>34.1</v>
      </c>
      <c r="N6" s="1">
        <v>34.1</v>
      </c>
      <c r="O6" s="9"/>
      <c r="P6" s="1">
        <v>35.5</v>
      </c>
      <c r="Q6" s="1">
        <v>35.5</v>
      </c>
      <c r="R6" s="1">
        <v>35.5</v>
      </c>
      <c r="S6" s="9">
        <f>AVERAGE(P6:R6)</f>
        <v>35.5</v>
      </c>
      <c r="T6" s="1">
        <v>34.799999999999997</v>
      </c>
      <c r="U6" s="1">
        <v>34.799999999999997</v>
      </c>
      <c r="V6" s="1">
        <v>34.799999999999997</v>
      </c>
      <c r="W6" s="9">
        <f>AVERAGE(T6:V6)</f>
        <v>34.799999999999997</v>
      </c>
      <c r="X6" s="1">
        <v>31</v>
      </c>
      <c r="Y6" s="1">
        <v>59</v>
      </c>
      <c r="AA6" s="1">
        <v>0</v>
      </c>
      <c r="AB6" s="2">
        <v>43775.604166666664</v>
      </c>
      <c r="AC6" s="2"/>
      <c r="AD6" s="1">
        <v>35.5</v>
      </c>
      <c r="AE6" s="1">
        <v>35.5</v>
      </c>
      <c r="AF6" s="1">
        <v>35.5</v>
      </c>
      <c r="AG6" s="9">
        <f>AVERAGE(AD6:AF6)</f>
        <v>35.5</v>
      </c>
      <c r="AH6" s="1">
        <v>34</v>
      </c>
      <c r="AI6" s="1">
        <v>34</v>
      </c>
      <c r="AJ6" s="1">
        <v>34</v>
      </c>
      <c r="AK6" s="9">
        <f>AVERAGE(AH6:AJ6)</f>
        <v>34</v>
      </c>
      <c r="AL6" s="1">
        <v>34.1</v>
      </c>
      <c r="AM6" s="1">
        <v>34.1</v>
      </c>
      <c r="AN6" s="1">
        <v>34.1</v>
      </c>
      <c r="AO6" s="9">
        <f>AVERAGE(AL6:AN6)</f>
        <v>34.1</v>
      </c>
      <c r="AP6" s="1">
        <v>35.5</v>
      </c>
      <c r="AQ6" s="1">
        <v>35.5</v>
      </c>
      <c r="AR6" s="1">
        <v>35.5</v>
      </c>
      <c r="AS6" s="9">
        <f>AVERAGE(AP6:AR6)</f>
        <v>35.5</v>
      </c>
      <c r="AT6" s="1">
        <v>34.799999999999997</v>
      </c>
      <c r="AU6" s="1">
        <v>34.799999999999997</v>
      </c>
      <c r="AV6" s="1">
        <v>34.799999999999997</v>
      </c>
      <c r="AW6" s="9">
        <f>AVERAGE(AT6:AV6)</f>
        <v>34.799999999999997</v>
      </c>
      <c r="AX6" s="1">
        <v>31</v>
      </c>
      <c r="AY6" s="1">
        <v>59</v>
      </c>
    </row>
    <row r="7" spans="1:51" x14ac:dyDescent="0.25">
      <c r="A7" s="1">
        <v>1</v>
      </c>
      <c r="B7" s="39">
        <v>43775.645833333336</v>
      </c>
      <c r="C7" s="2" t="s">
        <v>26</v>
      </c>
      <c r="D7" s="1">
        <v>116.2</v>
      </c>
      <c r="E7" s="1">
        <v>116.2</v>
      </c>
      <c r="F7" s="1">
        <v>116.2</v>
      </c>
      <c r="G7" s="9">
        <f t="shared" ref="G7:G48" si="0">AVERAGE(D7:F7)</f>
        <v>116.2</v>
      </c>
      <c r="H7" s="1">
        <v>143.4</v>
      </c>
      <c r="I7" s="1">
        <v>143.4</v>
      </c>
      <c r="J7" s="1">
        <v>143.4</v>
      </c>
      <c r="K7" s="9">
        <f t="shared" ref="K7:K17" si="1">AVERAGE(H7:J7)</f>
        <v>143.4</v>
      </c>
      <c r="L7" s="1">
        <v>285.2</v>
      </c>
      <c r="M7" s="1">
        <v>285.2</v>
      </c>
      <c r="N7" s="1">
        <v>285.2</v>
      </c>
      <c r="O7" s="9"/>
      <c r="P7" s="1">
        <v>82.7</v>
      </c>
      <c r="Q7" s="1">
        <v>82.7</v>
      </c>
      <c r="R7" s="1">
        <v>82.7</v>
      </c>
      <c r="S7" s="9">
        <f t="shared" ref="S7:S82" si="2">AVERAGE(P7:R7)</f>
        <v>82.7</v>
      </c>
      <c r="T7" s="1">
        <v>59.8</v>
      </c>
      <c r="U7" s="1">
        <v>59.8</v>
      </c>
      <c r="V7" s="1">
        <v>59.8</v>
      </c>
      <c r="W7" s="9">
        <f t="shared" ref="W7:W17" si="3">AVERAGE(T7:V7)</f>
        <v>59.79999999999999</v>
      </c>
      <c r="X7" s="1">
        <v>33</v>
      </c>
      <c r="Y7" s="1">
        <v>43</v>
      </c>
      <c r="AA7" s="1">
        <v>1</v>
      </c>
      <c r="AB7" s="2">
        <v>43775.645833333336</v>
      </c>
      <c r="AC7" s="2" t="s">
        <v>26</v>
      </c>
      <c r="AD7" s="1">
        <v>124.1</v>
      </c>
      <c r="AE7" s="1">
        <v>124.1</v>
      </c>
      <c r="AF7" s="1">
        <v>124.1</v>
      </c>
      <c r="AG7" s="9">
        <f>AVERAGE(AD7:AF7)</f>
        <v>124.09999999999998</v>
      </c>
      <c r="AH7" s="1">
        <v>131</v>
      </c>
      <c r="AI7" s="1">
        <v>131</v>
      </c>
      <c r="AJ7" s="1">
        <v>131</v>
      </c>
      <c r="AK7" s="9">
        <f>AVERAGE(AH7:AJ7)</f>
        <v>131</v>
      </c>
      <c r="AL7" s="1">
        <v>302</v>
      </c>
      <c r="AM7" s="1">
        <v>302</v>
      </c>
      <c r="AN7" s="1">
        <v>302</v>
      </c>
      <c r="AO7" s="9">
        <f>AVERAGE(AL7:AN7)</f>
        <v>302</v>
      </c>
      <c r="AP7" s="1">
        <v>80.7</v>
      </c>
      <c r="AQ7" s="1">
        <v>80.7</v>
      </c>
      <c r="AR7" s="1">
        <v>80.7</v>
      </c>
      <c r="AS7" s="9">
        <f>AVERAGE(AP7:AR7)</f>
        <v>80.7</v>
      </c>
      <c r="AT7" s="1">
        <v>57.1</v>
      </c>
      <c r="AU7" s="1">
        <v>57.1</v>
      </c>
      <c r="AV7" s="1">
        <v>57.1</v>
      </c>
      <c r="AW7" s="9">
        <f>AVERAGE(AT7:AV7)</f>
        <v>57.1</v>
      </c>
      <c r="AX7" s="1">
        <v>33</v>
      </c>
      <c r="AY7" s="1">
        <v>43</v>
      </c>
    </row>
    <row r="8" spans="1:51" x14ac:dyDescent="0.25">
      <c r="A8" s="1">
        <v>4</v>
      </c>
      <c r="B8" s="39">
        <v>43778.5625</v>
      </c>
      <c r="C8" s="1" t="s">
        <v>27</v>
      </c>
      <c r="D8" s="1">
        <v>146.5</v>
      </c>
      <c r="E8" s="1">
        <v>145.4</v>
      </c>
      <c r="F8" s="1">
        <v>145.5</v>
      </c>
      <c r="G8" s="9">
        <f t="shared" si="0"/>
        <v>145.79999999999998</v>
      </c>
      <c r="H8" s="1">
        <v>145.4</v>
      </c>
      <c r="I8" s="1">
        <v>143.30000000000001</v>
      </c>
      <c r="J8" s="9">
        <v>143.4</v>
      </c>
      <c r="K8" s="9">
        <f t="shared" si="1"/>
        <v>144.03333333333333</v>
      </c>
      <c r="L8" s="9">
        <v>270.3</v>
      </c>
      <c r="M8" s="9">
        <v>267.3</v>
      </c>
      <c r="N8" s="1">
        <v>271.2</v>
      </c>
      <c r="O8" s="9"/>
      <c r="P8" s="1">
        <v>78.5</v>
      </c>
      <c r="Q8" s="1">
        <v>79.099999999999994</v>
      </c>
      <c r="R8" s="9">
        <v>77.400000000000006</v>
      </c>
      <c r="S8" s="9">
        <f t="shared" si="2"/>
        <v>78.333333333333329</v>
      </c>
      <c r="T8" s="9">
        <v>61.7</v>
      </c>
      <c r="U8" s="9">
        <v>61.1</v>
      </c>
      <c r="V8" s="1">
        <v>61.1</v>
      </c>
      <c r="W8" s="9">
        <f t="shared" si="3"/>
        <v>61.300000000000004</v>
      </c>
      <c r="X8" s="1">
        <v>34</v>
      </c>
      <c r="Y8" s="1">
        <v>56</v>
      </c>
      <c r="AA8" s="1">
        <v>4</v>
      </c>
      <c r="AB8" s="2">
        <v>43778.5625</v>
      </c>
      <c r="AC8" s="1" t="s">
        <v>27</v>
      </c>
      <c r="AD8" s="1">
        <v>145.1</v>
      </c>
      <c r="AE8" s="1">
        <v>146.19999999999999</v>
      </c>
      <c r="AF8" s="1">
        <v>146.69999999999999</v>
      </c>
      <c r="AG8" s="9">
        <f>AVERAGE(AD8:AF8)</f>
        <v>145.99999999999997</v>
      </c>
      <c r="AH8" s="1">
        <v>141.80000000000001</v>
      </c>
      <c r="AI8" s="1">
        <v>143.1</v>
      </c>
      <c r="AJ8" s="1">
        <v>141.6</v>
      </c>
      <c r="AK8" s="9">
        <f>AVERAGE(AH8:AJ8)</f>
        <v>142.16666666666666</v>
      </c>
      <c r="AL8" s="1">
        <v>296.60000000000002</v>
      </c>
      <c r="AM8" s="1">
        <v>297.39999999999998</v>
      </c>
      <c r="AN8" s="1">
        <v>297.5</v>
      </c>
      <c r="AO8" s="9">
        <f>AVERAGE(AL8:AN8)</f>
        <v>297.16666666666669</v>
      </c>
      <c r="AP8" s="1">
        <v>81.400000000000006</v>
      </c>
      <c r="AQ8" s="1">
        <v>81.7</v>
      </c>
      <c r="AR8" s="1">
        <v>81.5</v>
      </c>
      <c r="AS8" s="9">
        <f>AVERAGE(AP8:AR8)</f>
        <v>81.533333333333346</v>
      </c>
      <c r="AT8" s="1">
        <v>59.4</v>
      </c>
      <c r="AU8" s="1">
        <v>59.8</v>
      </c>
      <c r="AV8" s="1">
        <v>58.9</v>
      </c>
      <c r="AW8" s="9">
        <f>AVERAGE(AT8:AV8)</f>
        <v>59.366666666666667</v>
      </c>
      <c r="AX8" s="1">
        <v>34</v>
      </c>
      <c r="AY8" s="1">
        <v>56</v>
      </c>
    </row>
    <row r="9" spans="1:51" x14ac:dyDescent="0.25">
      <c r="A9" s="1">
        <v>8</v>
      </c>
      <c r="B9" s="39">
        <v>43778.875</v>
      </c>
      <c r="C9" s="1" t="s">
        <v>28</v>
      </c>
      <c r="D9" s="1">
        <v>147.19999999999999</v>
      </c>
      <c r="E9" s="1">
        <v>147.19999999999999</v>
      </c>
      <c r="F9" s="1">
        <v>147.19999999999999</v>
      </c>
      <c r="G9" s="9">
        <f t="shared" si="0"/>
        <v>147.19999999999999</v>
      </c>
      <c r="H9" s="1">
        <v>140.5</v>
      </c>
      <c r="I9" s="1">
        <v>140.5</v>
      </c>
      <c r="J9" s="1">
        <v>140.5</v>
      </c>
      <c r="K9" s="9">
        <f t="shared" si="1"/>
        <v>140.5</v>
      </c>
      <c r="L9" s="1">
        <v>265.3</v>
      </c>
      <c r="M9" s="1">
        <v>265.3</v>
      </c>
      <c r="N9" s="1">
        <v>265.3</v>
      </c>
      <c r="O9" s="9"/>
      <c r="P9" s="1">
        <v>67.2</v>
      </c>
      <c r="Q9" s="1">
        <v>67.2</v>
      </c>
      <c r="R9" s="1">
        <v>67.2</v>
      </c>
      <c r="S9" s="9">
        <f t="shared" si="2"/>
        <v>67.2</v>
      </c>
      <c r="T9" s="1">
        <v>58.2</v>
      </c>
      <c r="U9" s="1">
        <v>58.2</v>
      </c>
      <c r="V9" s="1">
        <v>58.2</v>
      </c>
      <c r="W9" s="9">
        <f t="shared" si="3"/>
        <v>58.20000000000001</v>
      </c>
      <c r="X9" s="1">
        <v>28</v>
      </c>
      <c r="Y9" s="1">
        <v>72</v>
      </c>
      <c r="AA9" s="1">
        <v>8</v>
      </c>
      <c r="AB9" s="2">
        <v>43780.81527777778</v>
      </c>
      <c r="AC9" s="2" t="s">
        <v>54</v>
      </c>
      <c r="AD9" s="1">
        <v>154.4</v>
      </c>
      <c r="AE9" s="1">
        <v>153</v>
      </c>
      <c r="AF9" s="1">
        <v>153.19999999999999</v>
      </c>
      <c r="AG9" s="9">
        <f t="shared" ref="AG9:AG82" si="4">AVERAGE(AD9:AF9)</f>
        <v>153.53333333333333</v>
      </c>
      <c r="AH9" s="1">
        <v>143.4</v>
      </c>
      <c r="AI9" s="1">
        <v>143.9</v>
      </c>
      <c r="AJ9" s="1">
        <v>144.4</v>
      </c>
      <c r="AK9" s="9">
        <f t="shared" ref="AK9:AK17" si="5">AVERAGE(AH9:AJ9)</f>
        <v>143.9</v>
      </c>
      <c r="AL9" s="1">
        <v>295.39999999999998</v>
      </c>
      <c r="AM9" s="1">
        <v>297.2</v>
      </c>
      <c r="AN9" s="1">
        <v>294.7</v>
      </c>
      <c r="AO9" s="9">
        <f t="shared" ref="AO9:AO16" si="6">AVERAGE(AL9:AN9)</f>
        <v>295.76666666666665</v>
      </c>
      <c r="AP9" s="1">
        <v>72.400000000000006</v>
      </c>
      <c r="AQ9" s="1">
        <v>73</v>
      </c>
      <c r="AR9" s="1">
        <v>74.2</v>
      </c>
      <c r="AS9" s="9">
        <f t="shared" ref="AS9:AS17" si="7">AVERAGE(AP9:AR9)</f>
        <v>73.2</v>
      </c>
      <c r="AT9" s="1">
        <v>45.9</v>
      </c>
      <c r="AU9" s="1">
        <v>46.2</v>
      </c>
      <c r="AV9" s="1">
        <v>46</v>
      </c>
      <c r="AW9" s="9">
        <f t="shared" ref="AW9:AW17" si="8">AVERAGE(AT9:AV9)</f>
        <v>46.033333333333331</v>
      </c>
      <c r="AX9" s="1">
        <v>28</v>
      </c>
      <c r="AY9" s="1">
        <v>73</v>
      </c>
    </row>
    <row r="10" spans="1:51" x14ac:dyDescent="0.25">
      <c r="A10" s="1">
        <v>12</v>
      </c>
      <c r="B10" s="39">
        <v>43781.479166666664</v>
      </c>
      <c r="C10" s="1" t="s">
        <v>57</v>
      </c>
      <c r="D10" s="9">
        <v>144</v>
      </c>
      <c r="E10" s="9">
        <v>138.4</v>
      </c>
      <c r="F10" s="9">
        <v>149.19999999999999</v>
      </c>
      <c r="G10" s="9">
        <f t="shared" si="0"/>
        <v>143.86666666666665</v>
      </c>
      <c r="H10" s="9">
        <v>132.6</v>
      </c>
      <c r="I10" s="9">
        <v>132</v>
      </c>
      <c r="J10" s="9">
        <v>133.4</v>
      </c>
      <c r="K10" s="9">
        <f t="shared" si="1"/>
        <v>132.66666666666666</v>
      </c>
      <c r="L10" s="9">
        <v>260.5</v>
      </c>
      <c r="M10" s="9">
        <v>260.60000000000002</v>
      </c>
      <c r="N10" s="9">
        <v>261.60000000000002</v>
      </c>
      <c r="O10" s="9"/>
      <c r="P10" s="9">
        <v>68.7</v>
      </c>
      <c r="Q10" s="9">
        <v>68.2</v>
      </c>
      <c r="R10" s="9">
        <v>68.900000000000006</v>
      </c>
      <c r="S10" s="9">
        <f t="shared" si="2"/>
        <v>68.600000000000009</v>
      </c>
      <c r="T10" s="9">
        <v>58.2</v>
      </c>
      <c r="U10" s="9">
        <v>58.4</v>
      </c>
      <c r="V10" s="9">
        <v>58.3</v>
      </c>
      <c r="W10" s="9">
        <f t="shared" si="3"/>
        <v>58.29999999999999</v>
      </c>
      <c r="X10" s="1">
        <v>34</v>
      </c>
      <c r="Y10" s="1">
        <v>59</v>
      </c>
      <c r="AA10" s="1">
        <v>12</v>
      </c>
      <c r="AB10" s="2">
        <v>43780.979166666664</v>
      </c>
      <c r="AC10" s="1"/>
      <c r="AD10" s="9">
        <v>145.9</v>
      </c>
      <c r="AE10" s="9">
        <v>148.80000000000001</v>
      </c>
      <c r="AF10" s="9">
        <v>148.4</v>
      </c>
      <c r="AG10" s="9">
        <f t="shared" si="4"/>
        <v>147.70000000000002</v>
      </c>
      <c r="AH10" s="9">
        <v>135.19999999999999</v>
      </c>
      <c r="AI10" s="9">
        <v>136.5</v>
      </c>
      <c r="AJ10" s="9">
        <v>136.1</v>
      </c>
      <c r="AK10" s="9">
        <f t="shared" si="5"/>
        <v>135.93333333333331</v>
      </c>
      <c r="AL10" s="9">
        <v>276.10000000000002</v>
      </c>
      <c r="AM10" s="9">
        <v>277.7</v>
      </c>
      <c r="AN10" s="9">
        <v>276.3</v>
      </c>
      <c r="AO10" s="9">
        <f t="shared" si="6"/>
        <v>276.7</v>
      </c>
      <c r="AP10" s="9">
        <v>70.5</v>
      </c>
      <c r="AQ10" s="9">
        <v>70.7</v>
      </c>
      <c r="AR10" s="9">
        <v>70.8</v>
      </c>
      <c r="AS10" s="9">
        <f t="shared" si="7"/>
        <v>70.666666666666671</v>
      </c>
      <c r="AT10" s="9">
        <v>51.2</v>
      </c>
      <c r="AU10" s="9">
        <v>51.1</v>
      </c>
      <c r="AV10" s="9">
        <v>51</v>
      </c>
      <c r="AW10" s="9">
        <f t="shared" si="8"/>
        <v>51.1</v>
      </c>
      <c r="AX10" s="1">
        <v>28</v>
      </c>
      <c r="AY10" s="1">
        <v>73</v>
      </c>
    </row>
    <row r="11" spans="1:51" x14ac:dyDescent="0.25">
      <c r="A11" s="1">
        <v>16</v>
      </c>
      <c r="B11" s="39">
        <v>43781.645833333336</v>
      </c>
      <c r="C11" s="1"/>
      <c r="D11" s="1">
        <v>142</v>
      </c>
      <c r="E11" s="1">
        <v>142.4</v>
      </c>
      <c r="F11" s="1">
        <v>140.19999999999999</v>
      </c>
      <c r="G11" s="9">
        <f t="shared" si="0"/>
        <v>141.53333333333333</v>
      </c>
      <c r="H11" s="1">
        <v>132.6</v>
      </c>
      <c r="I11" s="1">
        <v>134.5</v>
      </c>
      <c r="J11" s="1">
        <v>135.5</v>
      </c>
      <c r="K11" s="9">
        <f t="shared" si="1"/>
        <v>134.20000000000002</v>
      </c>
      <c r="L11" s="1">
        <v>265.60000000000002</v>
      </c>
      <c r="M11" s="1">
        <v>265.8</v>
      </c>
      <c r="N11" s="1">
        <v>263.3</v>
      </c>
      <c r="O11" s="9"/>
      <c r="P11" s="1">
        <v>73.8</v>
      </c>
      <c r="Q11" s="1">
        <v>72.7</v>
      </c>
      <c r="R11" s="1">
        <v>74.099999999999994</v>
      </c>
      <c r="S11" s="9">
        <f t="shared" si="2"/>
        <v>73.533333333333331</v>
      </c>
      <c r="T11" s="1">
        <v>60.3</v>
      </c>
      <c r="U11" s="1">
        <v>60.5</v>
      </c>
      <c r="V11" s="1">
        <v>60.3</v>
      </c>
      <c r="W11" s="9">
        <f t="shared" si="3"/>
        <v>60.366666666666667</v>
      </c>
      <c r="X11" s="1">
        <v>34</v>
      </c>
      <c r="Y11" s="1">
        <v>57</v>
      </c>
      <c r="AA11" s="1">
        <v>16</v>
      </c>
      <c r="AB11" s="2">
        <v>43781.645833333336</v>
      </c>
      <c r="AC11" s="1"/>
      <c r="AD11" s="1">
        <v>145.19999999999999</v>
      </c>
      <c r="AE11" s="1">
        <v>147.69999999999999</v>
      </c>
      <c r="AF11" s="1">
        <v>148.1</v>
      </c>
      <c r="AG11" s="9">
        <f t="shared" si="4"/>
        <v>147</v>
      </c>
      <c r="AH11" s="1">
        <v>141.30000000000001</v>
      </c>
      <c r="AI11" s="1">
        <v>142.30000000000001</v>
      </c>
      <c r="AJ11" s="1">
        <v>140.9</v>
      </c>
      <c r="AK11" s="9">
        <f t="shared" si="5"/>
        <v>141.5</v>
      </c>
      <c r="AL11" s="1">
        <v>277.60000000000002</v>
      </c>
      <c r="AM11" s="1">
        <v>277.39999999999998</v>
      </c>
      <c r="AN11" s="1">
        <v>276.2</v>
      </c>
      <c r="AO11" s="9">
        <f t="shared" si="6"/>
        <v>277.06666666666666</v>
      </c>
      <c r="AP11" s="1">
        <v>72.2</v>
      </c>
      <c r="AQ11" s="1">
        <v>71.5</v>
      </c>
      <c r="AR11" s="1">
        <v>71.900000000000006</v>
      </c>
      <c r="AS11" s="9">
        <f t="shared" si="7"/>
        <v>71.86666666666666</v>
      </c>
      <c r="AT11" s="1">
        <v>60.2</v>
      </c>
      <c r="AU11" s="1">
        <v>60</v>
      </c>
      <c r="AV11" s="1">
        <v>59.6</v>
      </c>
      <c r="AW11" s="9">
        <f t="shared" si="8"/>
        <v>59.933333333333337</v>
      </c>
      <c r="AX11" s="1">
        <v>34</v>
      </c>
      <c r="AY11" s="1">
        <v>57</v>
      </c>
    </row>
    <row r="12" spans="1:51" x14ac:dyDescent="0.25">
      <c r="A12" s="1">
        <v>20</v>
      </c>
      <c r="B12" s="39">
        <v>43781.8125</v>
      </c>
      <c r="C12" s="1"/>
      <c r="D12" s="1">
        <v>146.9</v>
      </c>
      <c r="E12" s="1">
        <v>147.80000000000001</v>
      </c>
      <c r="F12" s="1">
        <v>147.30000000000001</v>
      </c>
      <c r="G12" s="9">
        <f t="shared" si="0"/>
        <v>147.33333333333334</v>
      </c>
      <c r="H12" s="1">
        <v>130.69999999999999</v>
      </c>
      <c r="I12" s="1">
        <v>131.19999999999999</v>
      </c>
      <c r="J12" s="1">
        <v>131.30000000000001</v>
      </c>
      <c r="K12" s="9">
        <f t="shared" si="1"/>
        <v>131.06666666666666</v>
      </c>
      <c r="L12" s="1">
        <v>254.4</v>
      </c>
      <c r="M12" s="1">
        <v>252.2</v>
      </c>
      <c r="N12" s="1">
        <v>253</v>
      </c>
      <c r="O12" s="9"/>
      <c r="P12" s="1">
        <v>61.8</v>
      </c>
      <c r="Q12" s="1">
        <v>60.5</v>
      </c>
      <c r="R12" s="1">
        <v>59.8</v>
      </c>
      <c r="S12" s="9">
        <f t="shared" si="2"/>
        <v>60.699999999999996</v>
      </c>
      <c r="T12" s="1">
        <v>52.8</v>
      </c>
      <c r="U12" s="1">
        <v>52.3</v>
      </c>
      <c r="V12" s="1">
        <v>52.4</v>
      </c>
      <c r="W12" s="9">
        <f t="shared" si="3"/>
        <v>52.5</v>
      </c>
      <c r="X12" s="1">
        <v>29</v>
      </c>
      <c r="Y12" s="1">
        <v>67</v>
      </c>
      <c r="AA12" s="1">
        <v>20</v>
      </c>
      <c r="AB12" s="2">
        <v>43781.8125</v>
      </c>
      <c r="AC12" s="1"/>
      <c r="AD12" s="1">
        <v>145.9</v>
      </c>
      <c r="AE12" s="1">
        <v>147.19999999999999</v>
      </c>
      <c r="AF12" s="1">
        <v>148.5</v>
      </c>
      <c r="AG12" s="9">
        <f t="shared" si="4"/>
        <v>147.20000000000002</v>
      </c>
      <c r="AH12" s="1">
        <v>136.9</v>
      </c>
      <c r="AI12" s="1">
        <v>138.19999999999999</v>
      </c>
      <c r="AJ12" s="1">
        <v>135.30000000000001</v>
      </c>
      <c r="AK12" s="9">
        <f t="shared" si="5"/>
        <v>136.80000000000001</v>
      </c>
      <c r="AL12" s="1">
        <v>262.8</v>
      </c>
      <c r="AM12" s="1">
        <v>264.3</v>
      </c>
      <c r="AN12" s="1">
        <v>262.2</v>
      </c>
      <c r="AO12" s="9">
        <f t="shared" si="6"/>
        <v>263.09999999999997</v>
      </c>
      <c r="AP12" s="1">
        <v>69.5</v>
      </c>
      <c r="AQ12" s="1">
        <v>68.400000000000006</v>
      </c>
      <c r="AR12" s="1">
        <v>69.8</v>
      </c>
      <c r="AS12" s="9">
        <f t="shared" si="7"/>
        <v>69.233333333333334</v>
      </c>
      <c r="AT12" s="1">
        <v>52.3</v>
      </c>
      <c r="AU12" s="1">
        <v>52</v>
      </c>
      <c r="AV12" s="1">
        <v>51.9</v>
      </c>
      <c r="AW12" s="9">
        <f t="shared" si="8"/>
        <v>52.066666666666663</v>
      </c>
      <c r="AX12" s="1">
        <v>29</v>
      </c>
      <c r="AY12" s="1">
        <v>67</v>
      </c>
    </row>
    <row r="13" spans="1:51" x14ac:dyDescent="0.25">
      <c r="A13" s="1">
        <v>24</v>
      </c>
      <c r="B13" s="39">
        <v>43781.979166666664</v>
      </c>
      <c r="C13" s="1"/>
      <c r="D13" s="1">
        <v>141.5</v>
      </c>
      <c r="E13" s="1">
        <v>143.30000000000001</v>
      </c>
      <c r="F13" s="1">
        <v>140.69999999999999</v>
      </c>
      <c r="G13" s="1">
        <f t="shared" si="0"/>
        <v>141.83333333333334</v>
      </c>
      <c r="H13" s="1">
        <v>126.5</v>
      </c>
      <c r="I13" s="1">
        <v>127.6</v>
      </c>
      <c r="J13" s="1">
        <v>127.2</v>
      </c>
      <c r="K13" s="1">
        <f t="shared" si="1"/>
        <v>127.10000000000001</v>
      </c>
      <c r="L13" s="1">
        <v>248.8</v>
      </c>
      <c r="M13" s="1">
        <v>247.9</v>
      </c>
      <c r="N13" s="1">
        <v>246.6</v>
      </c>
      <c r="O13" s="1"/>
      <c r="P13" s="1">
        <v>65.5</v>
      </c>
      <c r="Q13" s="1">
        <v>66</v>
      </c>
      <c r="R13" s="1">
        <v>64.7</v>
      </c>
      <c r="S13" s="1">
        <f t="shared" si="2"/>
        <v>65.399999999999991</v>
      </c>
      <c r="T13" s="1">
        <v>55.1</v>
      </c>
      <c r="U13" s="1">
        <v>55.1</v>
      </c>
      <c r="V13" s="1">
        <v>55.2</v>
      </c>
      <c r="W13" s="1">
        <f t="shared" si="3"/>
        <v>55.133333333333333</v>
      </c>
      <c r="X13" s="1">
        <v>28</v>
      </c>
      <c r="Y13" s="1">
        <v>75</v>
      </c>
      <c r="AA13" s="1">
        <v>24</v>
      </c>
      <c r="AB13" s="2">
        <v>43781.979166666664</v>
      </c>
      <c r="AC13" s="1"/>
      <c r="AD13" s="1">
        <v>152.6</v>
      </c>
      <c r="AE13" s="1">
        <v>151.69999999999999</v>
      </c>
      <c r="AF13" s="1">
        <v>152.6</v>
      </c>
      <c r="AG13" s="1">
        <f t="shared" si="4"/>
        <v>152.29999999999998</v>
      </c>
      <c r="AH13" s="1">
        <v>143.19999999999999</v>
      </c>
      <c r="AI13" s="1">
        <v>141.69999999999999</v>
      </c>
      <c r="AJ13" s="1">
        <v>141.80000000000001</v>
      </c>
      <c r="AK13" s="1">
        <f t="shared" si="5"/>
        <v>142.23333333333332</v>
      </c>
      <c r="AL13" s="1">
        <v>267.2</v>
      </c>
      <c r="AM13" s="1">
        <v>269.39999999999998</v>
      </c>
      <c r="AN13" s="1">
        <v>267.5</v>
      </c>
      <c r="AO13" s="1">
        <f t="shared" si="6"/>
        <v>268.0333333333333</v>
      </c>
      <c r="AP13" s="1">
        <v>62.7</v>
      </c>
      <c r="AQ13" s="1">
        <v>62.4</v>
      </c>
      <c r="AR13" s="1">
        <v>61.7</v>
      </c>
      <c r="AS13" s="1">
        <f t="shared" si="7"/>
        <v>62.266666666666673</v>
      </c>
      <c r="AT13" s="1">
        <v>50.1</v>
      </c>
      <c r="AU13" s="1">
        <v>50.2</v>
      </c>
      <c r="AV13" s="1">
        <v>50.1</v>
      </c>
      <c r="AW13" s="1">
        <f t="shared" si="8"/>
        <v>50.133333333333333</v>
      </c>
      <c r="AX13" s="1">
        <v>28</v>
      </c>
      <c r="AY13" s="1">
        <v>75</v>
      </c>
    </row>
    <row r="14" spans="1:51" x14ac:dyDescent="0.25">
      <c r="A14" s="1">
        <v>28</v>
      </c>
      <c r="B14" s="39">
        <v>43782.145833333336</v>
      </c>
      <c r="C14" s="1"/>
      <c r="D14" s="1">
        <v>146.80000000000001</v>
      </c>
      <c r="E14" s="1">
        <v>148</v>
      </c>
      <c r="F14" s="1">
        <v>145.1</v>
      </c>
      <c r="G14" s="1">
        <f t="shared" si="0"/>
        <v>146.63333333333333</v>
      </c>
      <c r="H14" s="1">
        <v>137.30000000000001</v>
      </c>
      <c r="I14" s="1">
        <v>136.4</v>
      </c>
      <c r="J14" s="1">
        <v>136.30000000000001</v>
      </c>
      <c r="K14" s="1">
        <f t="shared" si="1"/>
        <v>136.66666666666669</v>
      </c>
      <c r="L14" s="1">
        <v>245.2</v>
      </c>
      <c r="M14" s="1">
        <v>247.5</v>
      </c>
      <c r="N14" s="1">
        <v>245.5</v>
      </c>
      <c r="O14" s="1"/>
      <c r="P14" s="1">
        <v>62.9</v>
      </c>
      <c r="Q14" s="1">
        <v>63.3</v>
      </c>
      <c r="R14" s="1">
        <v>63.2</v>
      </c>
      <c r="S14" s="1">
        <f t="shared" si="2"/>
        <v>63.133333333333326</v>
      </c>
      <c r="T14" s="1">
        <v>55.9</v>
      </c>
      <c r="U14" s="1">
        <v>55.8</v>
      </c>
      <c r="V14" s="1">
        <v>55.8</v>
      </c>
      <c r="W14" s="1">
        <f t="shared" si="3"/>
        <v>55.833333333333336</v>
      </c>
      <c r="X14" s="1">
        <v>28</v>
      </c>
      <c r="Y14" s="1">
        <v>75</v>
      </c>
      <c r="AA14" s="1">
        <v>28</v>
      </c>
      <c r="AB14" s="2">
        <v>43782.145833333336</v>
      </c>
      <c r="AC14" s="1"/>
      <c r="AD14" s="1">
        <v>144.30000000000001</v>
      </c>
      <c r="AE14" s="1">
        <v>143.19999999999999</v>
      </c>
      <c r="AF14" s="1">
        <v>144.5</v>
      </c>
      <c r="AG14" s="1">
        <f t="shared" si="4"/>
        <v>144</v>
      </c>
      <c r="AH14" s="1">
        <v>132.5</v>
      </c>
      <c r="AI14" s="1">
        <v>132.9</v>
      </c>
      <c r="AJ14" s="1">
        <v>133.80000000000001</v>
      </c>
      <c r="AK14" s="1">
        <f t="shared" si="5"/>
        <v>133.06666666666666</v>
      </c>
      <c r="AL14" s="1">
        <v>264.39999999999998</v>
      </c>
      <c r="AM14" s="1">
        <v>265.2</v>
      </c>
      <c r="AN14" s="1">
        <v>264.7</v>
      </c>
      <c r="AO14" s="1">
        <f t="shared" si="6"/>
        <v>264.76666666666665</v>
      </c>
      <c r="AP14" s="1">
        <v>63.4</v>
      </c>
      <c r="AQ14" s="1">
        <v>63.1</v>
      </c>
      <c r="AR14" s="1">
        <v>63.6</v>
      </c>
      <c r="AS14" s="1">
        <f t="shared" si="7"/>
        <v>63.366666666666667</v>
      </c>
      <c r="AT14" s="1">
        <v>50.6</v>
      </c>
      <c r="AU14" s="1">
        <v>50.6</v>
      </c>
      <c r="AV14" s="1">
        <v>50.7</v>
      </c>
      <c r="AW14" s="1">
        <f t="shared" si="8"/>
        <v>50.633333333333333</v>
      </c>
      <c r="AX14" s="1">
        <v>28</v>
      </c>
      <c r="AY14" s="1">
        <v>75</v>
      </c>
    </row>
    <row r="15" spans="1:51" x14ac:dyDescent="0.25">
      <c r="A15" s="1">
        <v>32</v>
      </c>
      <c r="B15" s="39">
        <v>43782.3125</v>
      </c>
      <c r="C15" s="1"/>
      <c r="D15" s="1">
        <v>140.4</v>
      </c>
      <c r="E15" s="1">
        <v>141.19999999999999</v>
      </c>
      <c r="F15" s="1">
        <v>141.9</v>
      </c>
      <c r="G15" s="1">
        <f t="shared" si="0"/>
        <v>141.16666666666666</v>
      </c>
      <c r="H15" s="1">
        <v>130.9</v>
      </c>
      <c r="I15" s="1">
        <v>131.30000000000001</v>
      </c>
      <c r="J15" s="1">
        <v>131.69999999999999</v>
      </c>
      <c r="K15" s="1">
        <f t="shared" si="1"/>
        <v>131.30000000000001</v>
      </c>
      <c r="L15" s="1">
        <v>251.4</v>
      </c>
      <c r="M15" s="1">
        <v>252.7</v>
      </c>
      <c r="N15" s="1">
        <v>250.6</v>
      </c>
      <c r="O15" s="1"/>
      <c r="P15" s="1">
        <v>67.3</v>
      </c>
      <c r="Q15" s="1">
        <v>66.8</v>
      </c>
      <c r="R15" s="1">
        <v>66.5</v>
      </c>
      <c r="S15" s="1">
        <f t="shared" si="2"/>
        <v>66.86666666666666</v>
      </c>
      <c r="T15" s="1">
        <v>59</v>
      </c>
      <c r="U15" s="1">
        <v>58.9</v>
      </c>
      <c r="V15" s="1">
        <v>58.9</v>
      </c>
      <c r="W15" s="1">
        <f t="shared" si="3"/>
        <v>58.933333333333337</v>
      </c>
      <c r="X15" s="1">
        <v>31</v>
      </c>
      <c r="Y15" s="1">
        <v>75</v>
      </c>
      <c r="AA15" s="1">
        <v>32</v>
      </c>
      <c r="AB15" s="2">
        <v>43782.3125</v>
      </c>
      <c r="AC15" s="1"/>
      <c r="AD15" s="1">
        <v>148.19999999999999</v>
      </c>
      <c r="AE15" s="1">
        <v>148.5</v>
      </c>
      <c r="AF15" s="1">
        <v>149.6</v>
      </c>
      <c r="AG15" s="1">
        <f t="shared" si="4"/>
        <v>148.76666666666665</v>
      </c>
      <c r="AH15" s="1">
        <v>143.9</v>
      </c>
      <c r="AI15" s="1">
        <v>144.1</v>
      </c>
      <c r="AJ15" s="1">
        <v>142.30000000000001</v>
      </c>
      <c r="AK15" s="1">
        <f t="shared" si="5"/>
        <v>143.43333333333334</v>
      </c>
      <c r="AL15" s="1">
        <v>271</v>
      </c>
      <c r="AM15" s="1">
        <v>270.7</v>
      </c>
      <c r="AN15" s="1">
        <v>270.39999999999998</v>
      </c>
      <c r="AO15" s="1">
        <f t="shared" si="6"/>
        <v>270.7</v>
      </c>
      <c r="AP15" s="1">
        <v>68.3</v>
      </c>
      <c r="AQ15" s="1">
        <v>68.7</v>
      </c>
      <c r="AR15" s="1">
        <v>68.400000000000006</v>
      </c>
      <c r="AS15" s="1">
        <f t="shared" si="7"/>
        <v>68.466666666666669</v>
      </c>
      <c r="AT15" s="1">
        <v>56.4</v>
      </c>
      <c r="AU15" s="1">
        <v>56.4</v>
      </c>
      <c r="AV15" s="1">
        <v>56.3</v>
      </c>
      <c r="AW15" s="1">
        <f t="shared" si="8"/>
        <v>56.366666666666667</v>
      </c>
      <c r="AX15" s="1">
        <v>31</v>
      </c>
      <c r="AY15" s="1">
        <v>75</v>
      </c>
    </row>
    <row r="16" spans="1:51" x14ac:dyDescent="0.25">
      <c r="A16" s="1">
        <v>36</v>
      </c>
      <c r="B16" s="39">
        <v>43782.479166666664</v>
      </c>
      <c r="C16" s="1"/>
      <c r="D16" s="1">
        <v>144.4</v>
      </c>
      <c r="E16" s="1">
        <v>142.5</v>
      </c>
      <c r="F16" s="1">
        <v>143.69999999999999</v>
      </c>
      <c r="G16" s="1">
        <f t="shared" si="0"/>
        <v>143.53333333333333</v>
      </c>
      <c r="H16" s="1">
        <v>134.30000000000001</v>
      </c>
      <c r="I16" s="1">
        <v>133.1</v>
      </c>
      <c r="J16" s="1">
        <v>135</v>
      </c>
      <c r="K16" s="1">
        <f t="shared" si="1"/>
        <v>134.13333333333333</v>
      </c>
      <c r="L16" s="1">
        <v>253.5</v>
      </c>
      <c r="M16" s="1">
        <v>252.1</v>
      </c>
      <c r="N16" s="1">
        <v>253.2</v>
      </c>
      <c r="O16" s="1"/>
      <c r="P16" s="1">
        <v>74.5</v>
      </c>
      <c r="Q16" s="1">
        <v>74.7</v>
      </c>
      <c r="R16" s="1">
        <v>75.099999999999994</v>
      </c>
      <c r="S16" s="1">
        <f t="shared" si="2"/>
        <v>74.766666666666666</v>
      </c>
      <c r="T16" s="1">
        <v>61.5</v>
      </c>
      <c r="U16" s="1">
        <v>61.5</v>
      </c>
      <c r="V16" s="1">
        <v>61.5</v>
      </c>
      <c r="W16" s="1">
        <f t="shared" si="3"/>
        <v>61.5</v>
      </c>
      <c r="X16" s="1">
        <v>35</v>
      </c>
      <c r="Y16" s="1">
        <v>53</v>
      </c>
      <c r="AA16" s="1">
        <v>36</v>
      </c>
      <c r="AB16" s="2">
        <v>43782.479166666664</v>
      </c>
      <c r="AC16" s="1"/>
      <c r="AD16" s="1">
        <v>145.30000000000001</v>
      </c>
      <c r="AE16" s="1">
        <v>145.1</v>
      </c>
      <c r="AF16" s="1">
        <v>146.4</v>
      </c>
      <c r="AG16" s="1">
        <f t="shared" si="4"/>
        <v>145.6</v>
      </c>
      <c r="AH16" s="1">
        <v>144.69999999999999</v>
      </c>
      <c r="AI16" s="1">
        <v>144.19999999999999</v>
      </c>
      <c r="AJ16" s="1">
        <v>143.5</v>
      </c>
      <c r="AK16" s="1">
        <f t="shared" si="5"/>
        <v>144.13333333333333</v>
      </c>
      <c r="AL16" s="1">
        <v>278.89999999999998</v>
      </c>
      <c r="AM16" s="1">
        <v>278.60000000000002</v>
      </c>
      <c r="AN16" s="1">
        <v>279</v>
      </c>
      <c r="AO16" s="1">
        <f t="shared" si="6"/>
        <v>278.83333333333331</v>
      </c>
      <c r="AP16" s="1">
        <v>72.8</v>
      </c>
      <c r="AQ16" s="1">
        <v>74.2</v>
      </c>
      <c r="AR16" s="1">
        <v>73</v>
      </c>
      <c r="AS16" s="1">
        <f t="shared" si="7"/>
        <v>73.333333333333329</v>
      </c>
      <c r="AT16" s="1">
        <v>59.2</v>
      </c>
      <c r="AU16" s="1">
        <v>59.2</v>
      </c>
      <c r="AV16" s="1">
        <v>59.2</v>
      </c>
      <c r="AW16" s="1">
        <f t="shared" si="8"/>
        <v>59.20000000000001</v>
      </c>
      <c r="AX16" s="1">
        <v>35</v>
      </c>
      <c r="AY16" s="1">
        <v>53</v>
      </c>
    </row>
    <row r="17" spans="1:51" x14ac:dyDescent="0.25">
      <c r="A17" s="1">
        <v>40</v>
      </c>
      <c r="B17" s="39">
        <v>43782.645833333336</v>
      </c>
      <c r="C17" s="1"/>
      <c r="D17" s="1">
        <v>137.30000000000001</v>
      </c>
      <c r="E17" s="1">
        <v>137.1</v>
      </c>
      <c r="F17" s="1">
        <v>138.19999999999999</v>
      </c>
      <c r="G17" s="1">
        <f t="shared" si="0"/>
        <v>137.53333333333333</v>
      </c>
      <c r="H17" s="1">
        <v>134.69999999999999</v>
      </c>
      <c r="I17" s="1">
        <v>135.6</v>
      </c>
      <c r="J17" s="1">
        <v>134.30000000000001</v>
      </c>
      <c r="K17" s="1">
        <f t="shared" si="1"/>
        <v>134.86666666666665</v>
      </c>
      <c r="L17" s="1">
        <v>257.10000000000002</v>
      </c>
      <c r="M17" s="1">
        <v>256.7</v>
      </c>
      <c r="N17" s="1">
        <v>256</v>
      </c>
      <c r="O17" s="1"/>
      <c r="P17" s="1">
        <v>70.5</v>
      </c>
      <c r="Q17" s="1">
        <v>71.3</v>
      </c>
      <c r="R17" s="1">
        <v>70.900000000000006</v>
      </c>
      <c r="S17" s="1">
        <f t="shared" si="2"/>
        <v>70.900000000000006</v>
      </c>
      <c r="T17" s="1">
        <v>61.2</v>
      </c>
      <c r="U17" s="1">
        <v>61.2</v>
      </c>
      <c r="V17" s="1">
        <v>61.2</v>
      </c>
      <c r="W17" s="1">
        <f t="shared" si="3"/>
        <v>61.20000000000001</v>
      </c>
      <c r="X17" s="1">
        <v>33</v>
      </c>
      <c r="Y17" s="1">
        <v>59</v>
      </c>
      <c r="AA17" s="1">
        <v>40</v>
      </c>
      <c r="AB17" s="2">
        <v>43782.645833333336</v>
      </c>
      <c r="AC17" s="1"/>
      <c r="AD17" s="1">
        <v>146.30000000000001</v>
      </c>
      <c r="AE17" s="1">
        <v>146.1</v>
      </c>
      <c r="AF17" s="1">
        <v>145.6</v>
      </c>
      <c r="AG17" s="1">
        <f t="shared" si="4"/>
        <v>146</v>
      </c>
      <c r="AH17" s="1">
        <v>141.4</v>
      </c>
      <c r="AI17" s="1">
        <v>140.80000000000001</v>
      </c>
      <c r="AJ17" s="1">
        <v>140.6</v>
      </c>
      <c r="AK17" s="1">
        <f t="shared" si="5"/>
        <v>140.93333333333337</v>
      </c>
      <c r="AL17" s="1">
        <v>275.10000000000002</v>
      </c>
      <c r="AM17" s="1">
        <v>275.2</v>
      </c>
      <c r="AN17" s="1">
        <v>274.89999999999998</v>
      </c>
      <c r="AO17" s="1">
        <f t="shared" ref="AO17:AO51" si="9">AVERAGE(AL17:AN17)</f>
        <v>275.06666666666666</v>
      </c>
      <c r="AP17" s="1">
        <v>70.900000000000006</v>
      </c>
      <c r="AQ17" s="1">
        <v>71.5</v>
      </c>
      <c r="AR17" s="1">
        <v>71.099999999999994</v>
      </c>
      <c r="AS17" s="1">
        <f t="shared" si="7"/>
        <v>71.166666666666671</v>
      </c>
      <c r="AT17" s="1">
        <v>58.9</v>
      </c>
      <c r="AU17" s="1">
        <v>58.9</v>
      </c>
      <c r="AV17" s="1">
        <v>58.9</v>
      </c>
      <c r="AW17" s="1">
        <f t="shared" si="8"/>
        <v>58.9</v>
      </c>
      <c r="AX17" s="1">
        <v>33</v>
      </c>
      <c r="AY17" s="1">
        <v>59</v>
      </c>
    </row>
    <row r="18" spans="1:51" x14ac:dyDescent="0.25">
      <c r="A18" s="1">
        <v>44</v>
      </c>
      <c r="B18" s="39">
        <v>43782.8125</v>
      </c>
      <c r="C18" s="1"/>
      <c r="D18" s="1">
        <v>129.9</v>
      </c>
      <c r="E18" s="15">
        <v>130.80000000000001</v>
      </c>
      <c r="F18" s="15">
        <v>129.5</v>
      </c>
      <c r="G18" s="1">
        <f t="shared" si="0"/>
        <v>130.06666666666669</v>
      </c>
      <c r="H18" s="1">
        <v>124.5</v>
      </c>
      <c r="I18" s="15">
        <v>125.2</v>
      </c>
      <c r="J18" s="15">
        <v>123.7</v>
      </c>
      <c r="K18" s="1">
        <f t="shared" ref="K18:K82" si="10">AVERAGE(H18:J18)</f>
        <v>124.46666666666665</v>
      </c>
      <c r="L18" s="1">
        <v>249.7</v>
      </c>
      <c r="M18" s="15">
        <v>250.6</v>
      </c>
      <c r="N18" s="15">
        <v>249.3</v>
      </c>
      <c r="O18" s="1"/>
      <c r="P18" s="1">
        <v>63.7</v>
      </c>
      <c r="Q18" s="15">
        <v>62.8</v>
      </c>
      <c r="R18" s="15">
        <v>63.1</v>
      </c>
      <c r="S18" s="1">
        <f t="shared" si="2"/>
        <v>63.199999999999996</v>
      </c>
      <c r="T18" s="1">
        <v>55.2</v>
      </c>
      <c r="U18" s="15">
        <v>55.2</v>
      </c>
      <c r="V18" s="15">
        <v>55.2</v>
      </c>
      <c r="W18" s="1">
        <f t="shared" ref="W18:W46" si="11">AVERAGE(T18:V18)</f>
        <v>55.20000000000001</v>
      </c>
      <c r="X18" s="1">
        <v>29</v>
      </c>
      <c r="Y18" s="1">
        <v>72</v>
      </c>
      <c r="AA18" s="1">
        <v>44</v>
      </c>
      <c r="AB18" s="2">
        <v>43782.8125</v>
      </c>
      <c r="AC18" s="1"/>
      <c r="AD18" s="1">
        <v>142.9</v>
      </c>
      <c r="AE18" s="1">
        <v>141.6</v>
      </c>
      <c r="AF18" s="1">
        <v>142.4</v>
      </c>
      <c r="AG18" s="1">
        <f t="shared" si="4"/>
        <v>142.29999999999998</v>
      </c>
      <c r="AH18" s="1">
        <v>127.4</v>
      </c>
      <c r="AI18" s="1">
        <v>126.8</v>
      </c>
      <c r="AJ18" s="1">
        <v>127.1</v>
      </c>
      <c r="AK18" s="1">
        <f t="shared" ref="AK18:AK82" si="12">AVERAGE(AH18:AJ18)</f>
        <v>127.09999999999998</v>
      </c>
      <c r="AL18" s="1">
        <v>272.39999999999998</v>
      </c>
      <c r="AM18" s="1">
        <v>273.3</v>
      </c>
      <c r="AN18" s="1">
        <v>271.39999999999998</v>
      </c>
      <c r="AO18" s="1">
        <f t="shared" si="9"/>
        <v>272.36666666666667</v>
      </c>
      <c r="AP18" s="1">
        <v>62.4</v>
      </c>
      <c r="AQ18" s="1">
        <v>62.6</v>
      </c>
      <c r="AR18" s="1">
        <v>61.9</v>
      </c>
      <c r="AS18" s="1">
        <f t="shared" ref="AS18:AS82" si="13">AVERAGE(AP18:AR18)</f>
        <v>62.300000000000004</v>
      </c>
      <c r="AT18" s="1">
        <v>50.4</v>
      </c>
      <c r="AU18" s="1">
        <v>50.4</v>
      </c>
      <c r="AV18" s="1">
        <v>50.4</v>
      </c>
      <c r="AW18" s="1">
        <f t="shared" ref="AW18:AW82" si="14">AVERAGE(AT18:AV18)</f>
        <v>50.4</v>
      </c>
      <c r="AX18" s="1">
        <v>29</v>
      </c>
      <c r="AY18" s="1">
        <v>72</v>
      </c>
    </row>
    <row r="19" spans="1:51" x14ac:dyDescent="0.25">
      <c r="A19" s="1">
        <v>48</v>
      </c>
      <c r="B19" s="39">
        <v>43782.979166666664</v>
      </c>
      <c r="C19" s="1"/>
      <c r="D19" s="1">
        <v>135.19999999999999</v>
      </c>
      <c r="E19" s="1">
        <v>135.69999999999999</v>
      </c>
      <c r="F19" s="1">
        <v>138.69999999999999</v>
      </c>
      <c r="G19" s="1">
        <f t="shared" si="0"/>
        <v>136.53333333333333</v>
      </c>
      <c r="H19" s="1">
        <v>130.69999999999999</v>
      </c>
      <c r="I19" s="1">
        <v>129.30000000000001</v>
      </c>
      <c r="J19" s="1">
        <v>129.5</v>
      </c>
      <c r="K19" s="1">
        <f t="shared" si="10"/>
        <v>129.83333333333334</v>
      </c>
      <c r="L19" s="1">
        <v>243.8</v>
      </c>
      <c r="M19" s="1">
        <v>244.4</v>
      </c>
      <c r="N19" s="1">
        <v>245.1</v>
      </c>
      <c r="O19" s="1"/>
      <c r="P19" s="1">
        <v>62.4</v>
      </c>
      <c r="Q19" s="1">
        <v>62.6</v>
      </c>
      <c r="R19" s="1">
        <v>62.9</v>
      </c>
      <c r="S19" s="1">
        <f t="shared" si="2"/>
        <v>62.633333333333333</v>
      </c>
      <c r="T19" s="1">
        <v>55.3</v>
      </c>
      <c r="U19" s="1">
        <v>55.3</v>
      </c>
      <c r="V19" s="1">
        <v>55.3</v>
      </c>
      <c r="W19" s="1">
        <f t="shared" si="11"/>
        <v>55.29999999999999</v>
      </c>
      <c r="X19" s="1">
        <v>25</v>
      </c>
      <c r="Y19" s="1">
        <v>73</v>
      </c>
      <c r="AA19" s="1">
        <v>48</v>
      </c>
      <c r="AB19" s="2">
        <v>43782.979166666664</v>
      </c>
      <c r="AC19" s="1"/>
      <c r="AD19" s="1">
        <v>136.5</v>
      </c>
      <c r="AE19" s="1">
        <v>137.80000000000001</v>
      </c>
      <c r="AF19" s="1">
        <v>138.1</v>
      </c>
      <c r="AG19" s="1">
        <f t="shared" si="4"/>
        <v>137.46666666666667</v>
      </c>
      <c r="AH19" s="1">
        <v>130.69999999999999</v>
      </c>
      <c r="AI19" s="1">
        <v>129.19999999999999</v>
      </c>
      <c r="AJ19" s="1">
        <v>130.5</v>
      </c>
      <c r="AK19" s="1">
        <f t="shared" si="12"/>
        <v>130.13333333333333</v>
      </c>
      <c r="AL19" s="1">
        <v>263.3</v>
      </c>
      <c r="AM19" s="1">
        <v>264.89999999999998</v>
      </c>
      <c r="AN19" s="1">
        <v>264.5</v>
      </c>
      <c r="AO19" s="1">
        <f t="shared" si="9"/>
        <v>264.23333333333335</v>
      </c>
      <c r="AP19" s="1">
        <v>62.5</v>
      </c>
      <c r="AQ19" s="1">
        <v>61.9</v>
      </c>
      <c r="AR19" s="1">
        <v>61</v>
      </c>
      <c r="AS19" s="1">
        <f t="shared" si="13"/>
        <v>61.800000000000004</v>
      </c>
      <c r="AT19" s="1">
        <v>50.7</v>
      </c>
      <c r="AU19" s="1">
        <v>50.7</v>
      </c>
      <c r="AV19" s="1">
        <v>50.7</v>
      </c>
      <c r="AW19" s="1">
        <f t="shared" si="14"/>
        <v>50.70000000000001</v>
      </c>
      <c r="AX19" s="1">
        <v>25</v>
      </c>
      <c r="AY19" s="1">
        <v>73</v>
      </c>
    </row>
    <row r="20" spans="1:51" x14ac:dyDescent="0.25">
      <c r="A20" s="1">
        <v>52</v>
      </c>
      <c r="B20" s="39">
        <v>43783.145833333336</v>
      </c>
      <c r="C20" s="1"/>
      <c r="D20" s="1">
        <v>128.9</v>
      </c>
      <c r="E20" s="1">
        <v>127.2</v>
      </c>
      <c r="F20" s="1">
        <v>129.6</v>
      </c>
      <c r="G20" s="1">
        <f t="shared" si="0"/>
        <v>128.56666666666669</v>
      </c>
      <c r="H20" s="1">
        <v>126.4</v>
      </c>
      <c r="I20" s="1">
        <v>126.1</v>
      </c>
      <c r="J20" s="1">
        <v>126.5</v>
      </c>
      <c r="K20" s="1">
        <f t="shared" si="10"/>
        <v>126.33333333333333</v>
      </c>
      <c r="L20" s="1">
        <v>258.60000000000002</v>
      </c>
      <c r="M20" s="1">
        <v>259.7</v>
      </c>
      <c r="N20" s="1">
        <v>260.3</v>
      </c>
      <c r="O20" s="1"/>
      <c r="P20" s="1">
        <v>61.5</v>
      </c>
      <c r="Q20" s="1">
        <v>60.9</v>
      </c>
      <c r="R20" s="1">
        <v>61.5</v>
      </c>
      <c r="S20" s="1">
        <f t="shared" si="2"/>
        <v>61.300000000000004</v>
      </c>
      <c r="T20" s="1">
        <v>54.8</v>
      </c>
      <c r="U20" s="1">
        <v>54.8</v>
      </c>
      <c r="V20" s="1">
        <v>54.8</v>
      </c>
      <c r="W20" s="1">
        <f t="shared" si="11"/>
        <v>54.79999999999999</v>
      </c>
      <c r="X20" s="1">
        <v>28</v>
      </c>
      <c r="Y20" s="1">
        <v>78</v>
      </c>
      <c r="AA20" s="1">
        <v>52</v>
      </c>
      <c r="AB20" s="2">
        <v>43783.145833333336</v>
      </c>
      <c r="AC20" s="1"/>
      <c r="AD20" s="1">
        <v>138.19999999999999</v>
      </c>
      <c r="AE20" s="1">
        <v>137.5</v>
      </c>
      <c r="AF20" s="1">
        <v>137.19999999999999</v>
      </c>
      <c r="AG20" s="1">
        <f t="shared" si="4"/>
        <v>137.63333333333333</v>
      </c>
      <c r="AH20" s="1">
        <v>129</v>
      </c>
      <c r="AI20" s="1">
        <v>128.6</v>
      </c>
      <c r="AJ20" s="1">
        <v>130.69999999999999</v>
      </c>
      <c r="AK20" s="1">
        <f t="shared" si="12"/>
        <v>129.43333333333334</v>
      </c>
      <c r="AL20" s="1">
        <v>265.5</v>
      </c>
      <c r="AM20" s="1">
        <v>266.2</v>
      </c>
      <c r="AN20" s="1">
        <v>267.10000000000002</v>
      </c>
      <c r="AO20" s="1">
        <f t="shared" si="9"/>
        <v>266.26666666666671</v>
      </c>
      <c r="AP20" s="1">
        <v>61.8</v>
      </c>
      <c r="AQ20" s="1">
        <v>61.7</v>
      </c>
      <c r="AR20" s="1">
        <v>61.2</v>
      </c>
      <c r="AS20" s="1">
        <f t="shared" si="13"/>
        <v>61.566666666666663</v>
      </c>
      <c r="AT20" s="1">
        <v>50.2</v>
      </c>
      <c r="AU20" s="1">
        <v>50.2</v>
      </c>
      <c r="AV20" s="1">
        <v>50.2</v>
      </c>
      <c r="AW20" s="1">
        <f t="shared" si="14"/>
        <v>50.20000000000001</v>
      </c>
      <c r="AX20" s="1">
        <v>28</v>
      </c>
      <c r="AY20" s="1">
        <v>78</v>
      </c>
    </row>
    <row r="21" spans="1:51" x14ac:dyDescent="0.25">
      <c r="A21" s="1">
        <v>56</v>
      </c>
      <c r="B21" s="39">
        <v>43783.3125</v>
      </c>
      <c r="C21" s="1"/>
      <c r="D21" s="1">
        <v>134.9</v>
      </c>
      <c r="E21" s="1">
        <v>135.19999999999999</v>
      </c>
      <c r="F21" s="1">
        <v>136.4</v>
      </c>
      <c r="G21" s="1">
        <f t="shared" si="0"/>
        <v>135.5</v>
      </c>
      <c r="H21" s="1">
        <v>129.30000000000001</v>
      </c>
      <c r="I21" s="1">
        <v>128.5</v>
      </c>
      <c r="J21" s="1">
        <v>127.8</v>
      </c>
      <c r="K21" s="1">
        <f t="shared" si="10"/>
        <v>128.53333333333333</v>
      </c>
      <c r="L21" s="1">
        <v>261.3</v>
      </c>
      <c r="M21" s="1">
        <v>259.7</v>
      </c>
      <c r="N21" s="1">
        <v>260.3</v>
      </c>
      <c r="O21" s="1"/>
      <c r="P21" s="1">
        <v>66.099999999999994</v>
      </c>
      <c r="Q21" s="1">
        <v>65.7</v>
      </c>
      <c r="R21" s="1">
        <v>65.3</v>
      </c>
      <c r="S21" s="1">
        <f t="shared" si="2"/>
        <v>65.7</v>
      </c>
      <c r="T21" s="1">
        <v>59.4</v>
      </c>
      <c r="U21" s="1">
        <v>59.4</v>
      </c>
      <c r="V21" s="1">
        <v>59.4</v>
      </c>
      <c r="W21" s="1">
        <f t="shared" si="11"/>
        <v>59.4</v>
      </c>
      <c r="X21" s="1">
        <v>34</v>
      </c>
      <c r="Y21" s="1">
        <v>71</v>
      </c>
      <c r="AA21" s="1">
        <v>56</v>
      </c>
      <c r="AB21" s="2">
        <v>43783.3125</v>
      </c>
      <c r="AC21" s="1"/>
      <c r="AD21" s="1">
        <v>135.19999999999999</v>
      </c>
      <c r="AE21" s="1">
        <v>136.30000000000001</v>
      </c>
      <c r="AF21" s="1">
        <v>135.80000000000001</v>
      </c>
      <c r="AG21" s="1">
        <f t="shared" si="4"/>
        <v>135.76666666666668</v>
      </c>
      <c r="AH21" s="1">
        <v>130.1</v>
      </c>
      <c r="AI21" s="1">
        <v>130.69999999999999</v>
      </c>
      <c r="AJ21" s="1">
        <v>131.4</v>
      </c>
      <c r="AK21" s="1">
        <f t="shared" si="12"/>
        <v>130.73333333333332</v>
      </c>
      <c r="AL21" s="1">
        <v>261.5</v>
      </c>
      <c r="AM21" s="1">
        <v>262.8</v>
      </c>
      <c r="AN21" s="1">
        <v>263.39999999999998</v>
      </c>
      <c r="AO21" s="1">
        <f t="shared" si="9"/>
        <v>262.56666666666666</v>
      </c>
      <c r="AP21" s="1">
        <v>64</v>
      </c>
      <c r="AQ21" s="1">
        <v>64.8</v>
      </c>
      <c r="AR21" s="1">
        <v>63.6</v>
      </c>
      <c r="AS21" s="1">
        <f t="shared" si="13"/>
        <v>64.13333333333334</v>
      </c>
      <c r="AT21" s="1">
        <v>54.4</v>
      </c>
      <c r="AU21" s="1">
        <v>54.4</v>
      </c>
      <c r="AV21" s="1">
        <v>54.4</v>
      </c>
      <c r="AW21" s="1">
        <f t="shared" si="14"/>
        <v>54.4</v>
      </c>
      <c r="AX21" s="1">
        <v>34</v>
      </c>
      <c r="AY21" s="1">
        <v>71</v>
      </c>
    </row>
    <row r="22" spans="1:51" x14ac:dyDescent="0.25">
      <c r="A22" s="1">
        <v>60</v>
      </c>
      <c r="B22" s="39">
        <v>43783.479166666664</v>
      </c>
      <c r="C22" s="1"/>
      <c r="D22" s="1">
        <v>139.69999999999999</v>
      </c>
      <c r="E22" s="1">
        <v>141.69999999999999</v>
      </c>
      <c r="F22" s="1">
        <v>141.30000000000001</v>
      </c>
      <c r="G22" s="1">
        <f t="shared" si="0"/>
        <v>140.9</v>
      </c>
      <c r="H22" s="1">
        <v>133.6</v>
      </c>
      <c r="I22" s="1">
        <v>134.19999999999999</v>
      </c>
      <c r="J22" s="1">
        <v>135.1</v>
      </c>
      <c r="K22" s="1">
        <f t="shared" si="10"/>
        <v>134.29999999999998</v>
      </c>
      <c r="L22" s="1">
        <v>250.3</v>
      </c>
      <c r="M22" s="1">
        <v>250.4</v>
      </c>
      <c r="N22" s="1">
        <v>249.4</v>
      </c>
      <c r="O22" s="1"/>
      <c r="P22" s="1">
        <v>67.3</v>
      </c>
      <c r="Q22" s="1">
        <v>68.599999999999994</v>
      </c>
      <c r="R22" s="1">
        <v>66.599999999999994</v>
      </c>
      <c r="S22" s="1">
        <f t="shared" si="2"/>
        <v>67.499999999999986</v>
      </c>
      <c r="T22" s="1">
        <v>60.7</v>
      </c>
      <c r="U22" s="1">
        <v>60.7</v>
      </c>
      <c r="V22" s="1">
        <v>60.7</v>
      </c>
      <c r="W22" s="1">
        <f t="shared" si="11"/>
        <v>60.70000000000001</v>
      </c>
      <c r="X22" s="1">
        <v>33</v>
      </c>
      <c r="Y22" s="1">
        <v>60</v>
      </c>
      <c r="AA22" s="1">
        <v>60</v>
      </c>
      <c r="AB22" s="2">
        <v>43783.479166666664</v>
      </c>
      <c r="AC22" s="1"/>
      <c r="AD22" s="1">
        <v>146.80000000000001</v>
      </c>
      <c r="AE22" s="1">
        <v>146.19999999999999</v>
      </c>
      <c r="AF22" s="1">
        <v>145.69999999999999</v>
      </c>
      <c r="AG22" s="1">
        <f t="shared" si="4"/>
        <v>146.23333333333332</v>
      </c>
      <c r="AH22" s="1">
        <v>141.1</v>
      </c>
      <c r="AI22" s="1">
        <v>139.30000000000001</v>
      </c>
      <c r="AJ22" s="1">
        <v>140.6</v>
      </c>
      <c r="AK22" s="1">
        <f t="shared" si="12"/>
        <v>140.33333333333334</v>
      </c>
      <c r="AL22" s="1">
        <v>261.5</v>
      </c>
      <c r="AM22" s="1">
        <v>260.60000000000002</v>
      </c>
      <c r="AN22" s="1">
        <v>261.10000000000002</v>
      </c>
      <c r="AO22" s="1">
        <f t="shared" si="9"/>
        <v>261.06666666666666</v>
      </c>
      <c r="AP22" s="1">
        <v>72.8</v>
      </c>
      <c r="AQ22" s="1">
        <v>71.3</v>
      </c>
      <c r="AR22" s="1">
        <v>71.599999999999994</v>
      </c>
      <c r="AS22" s="1">
        <f t="shared" si="13"/>
        <v>71.899999999999991</v>
      </c>
      <c r="AT22" s="1">
        <v>57.3</v>
      </c>
      <c r="AU22" s="1">
        <v>57.3</v>
      </c>
      <c r="AV22" s="1">
        <v>57.3</v>
      </c>
      <c r="AW22" s="1">
        <f t="shared" si="14"/>
        <v>57.29999999999999</v>
      </c>
      <c r="AX22" s="1">
        <v>33</v>
      </c>
      <c r="AY22" s="1">
        <v>60</v>
      </c>
    </row>
    <row r="23" spans="1:51" x14ac:dyDescent="0.25">
      <c r="A23" s="1">
        <v>64</v>
      </c>
      <c r="B23" s="39">
        <v>43783.645833333336</v>
      </c>
      <c r="C23" s="1"/>
      <c r="D23" s="1">
        <v>140.6</v>
      </c>
      <c r="E23" s="1">
        <v>138.5</v>
      </c>
      <c r="F23" s="1">
        <v>138.6</v>
      </c>
      <c r="G23" s="1">
        <f t="shared" si="0"/>
        <v>139.23333333333335</v>
      </c>
      <c r="H23" s="1">
        <v>133.4</v>
      </c>
      <c r="I23" s="1">
        <v>133.1</v>
      </c>
      <c r="J23" s="1">
        <v>132.69999999999999</v>
      </c>
      <c r="K23" s="1">
        <f t="shared" si="10"/>
        <v>133.06666666666666</v>
      </c>
      <c r="L23" s="1">
        <v>255.1</v>
      </c>
      <c r="M23" s="1">
        <v>254.3</v>
      </c>
      <c r="N23" s="1">
        <v>254</v>
      </c>
      <c r="O23" s="1"/>
      <c r="P23" s="1">
        <v>68.2</v>
      </c>
      <c r="Q23" s="1">
        <v>68.599999999999994</v>
      </c>
      <c r="R23" s="1">
        <v>68.5</v>
      </c>
      <c r="S23" s="1">
        <f t="shared" si="2"/>
        <v>68.433333333333337</v>
      </c>
      <c r="T23" s="1">
        <v>59.9</v>
      </c>
      <c r="U23" s="1">
        <v>59.9</v>
      </c>
      <c r="V23" s="1">
        <v>59.9</v>
      </c>
      <c r="W23" s="1">
        <f t="shared" si="11"/>
        <v>59.9</v>
      </c>
      <c r="X23" s="1">
        <v>33</v>
      </c>
      <c r="Y23" s="1">
        <v>52</v>
      </c>
      <c r="AA23" s="1">
        <v>64</v>
      </c>
      <c r="AB23" s="2">
        <v>43783.645833333336</v>
      </c>
      <c r="AC23" s="1"/>
      <c r="AD23" s="1">
        <v>141</v>
      </c>
      <c r="AE23" s="1">
        <v>140.30000000000001</v>
      </c>
      <c r="AF23" s="1">
        <v>140.4</v>
      </c>
      <c r="AG23" s="1">
        <f t="shared" si="4"/>
        <v>140.56666666666669</v>
      </c>
      <c r="AH23" s="1">
        <v>134.19999999999999</v>
      </c>
      <c r="AI23" s="1">
        <v>135.30000000000001</v>
      </c>
      <c r="AJ23" s="1">
        <v>135.1</v>
      </c>
      <c r="AK23" s="1">
        <f t="shared" si="12"/>
        <v>134.86666666666667</v>
      </c>
      <c r="AL23" s="1">
        <v>274.10000000000002</v>
      </c>
      <c r="AM23" s="1">
        <v>273.5</v>
      </c>
      <c r="AN23" s="1">
        <v>275.3</v>
      </c>
      <c r="AO23" s="1">
        <f t="shared" si="9"/>
        <v>274.3</v>
      </c>
      <c r="AP23" s="1">
        <v>67.8</v>
      </c>
      <c r="AQ23" s="1">
        <v>68.3</v>
      </c>
      <c r="AR23" s="1">
        <v>68</v>
      </c>
      <c r="AS23" s="1">
        <f t="shared" si="13"/>
        <v>68.033333333333331</v>
      </c>
      <c r="AT23" s="1">
        <v>56.4</v>
      </c>
      <c r="AU23" s="1">
        <v>56.4</v>
      </c>
      <c r="AV23" s="1">
        <v>56.4</v>
      </c>
      <c r="AW23" s="1">
        <f t="shared" si="14"/>
        <v>56.4</v>
      </c>
      <c r="AX23" s="1">
        <v>33</v>
      </c>
      <c r="AY23" s="1">
        <v>52</v>
      </c>
    </row>
    <row r="24" spans="1:51" x14ac:dyDescent="0.25">
      <c r="A24" s="1">
        <v>68</v>
      </c>
      <c r="B24" s="39">
        <v>43783.8125</v>
      </c>
      <c r="C24" s="1"/>
      <c r="D24" s="1">
        <v>131.30000000000001</v>
      </c>
      <c r="E24" s="17">
        <v>132.69999999999999</v>
      </c>
      <c r="F24" s="17">
        <v>132.5</v>
      </c>
      <c r="G24" s="1">
        <f t="shared" si="0"/>
        <v>132.16666666666666</v>
      </c>
      <c r="H24" s="1">
        <v>126.8</v>
      </c>
      <c r="I24" s="17">
        <v>124.7</v>
      </c>
      <c r="J24" s="17">
        <v>125.7</v>
      </c>
      <c r="K24" s="1">
        <f t="shared" si="10"/>
        <v>125.73333333333333</v>
      </c>
      <c r="L24" s="1">
        <v>251.2</v>
      </c>
      <c r="M24" s="17">
        <v>252.2</v>
      </c>
      <c r="N24" s="17">
        <v>252.5</v>
      </c>
      <c r="O24" s="1"/>
      <c r="P24" s="1">
        <v>66.400000000000006</v>
      </c>
      <c r="Q24" s="17">
        <v>66.2</v>
      </c>
      <c r="R24" s="17">
        <v>66.400000000000006</v>
      </c>
      <c r="S24" s="1">
        <f t="shared" si="2"/>
        <v>66.333333333333343</v>
      </c>
      <c r="T24" s="1">
        <v>57.1</v>
      </c>
      <c r="U24" s="1">
        <v>57.1</v>
      </c>
      <c r="V24" s="1">
        <v>57.1</v>
      </c>
      <c r="W24" s="1">
        <f t="shared" si="11"/>
        <v>57.1</v>
      </c>
      <c r="X24" s="1">
        <v>30</v>
      </c>
      <c r="Y24" s="1">
        <v>70</v>
      </c>
      <c r="AA24" s="1">
        <v>68</v>
      </c>
      <c r="AB24" s="2">
        <v>43783.8125</v>
      </c>
      <c r="AC24" s="1"/>
      <c r="AD24" s="1">
        <v>138.5</v>
      </c>
      <c r="AE24" s="1">
        <v>139.30000000000001</v>
      </c>
      <c r="AF24" s="1">
        <v>138.19999999999999</v>
      </c>
      <c r="AG24" s="1">
        <f t="shared" si="4"/>
        <v>138.66666666666666</v>
      </c>
      <c r="AH24" s="1">
        <v>131.69999999999999</v>
      </c>
      <c r="AI24" s="1">
        <v>130.1</v>
      </c>
      <c r="AJ24" s="1">
        <v>131.69999999999999</v>
      </c>
      <c r="AK24" s="1">
        <f t="shared" si="12"/>
        <v>131.16666666666666</v>
      </c>
      <c r="AL24" s="1">
        <v>260.39999999999998</v>
      </c>
      <c r="AM24" s="1">
        <v>261.7</v>
      </c>
      <c r="AN24" s="1">
        <v>261.10000000000002</v>
      </c>
      <c r="AO24" s="1">
        <f t="shared" si="9"/>
        <v>261.06666666666666</v>
      </c>
      <c r="AP24" s="1">
        <v>62.9</v>
      </c>
      <c r="AQ24" s="1">
        <v>62.5</v>
      </c>
      <c r="AR24" s="1">
        <v>62.6</v>
      </c>
      <c r="AS24" s="1">
        <f t="shared" si="13"/>
        <v>62.666666666666664</v>
      </c>
      <c r="AT24" s="1">
        <v>52.8</v>
      </c>
      <c r="AU24" s="1">
        <v>52.8</v>
      </c>
      <c r="AV24" s="1">
        <v>52.8</v>
      </c>
      <c r="AW24" s="1">
        <f t="shared" si="14"/>
        <v>52.79999999999999</v>
      </c>
      <c r="AX24" s="1">
        <v>30</v>
      </c>
      <c r="AY24" s="1">
        <v>70</v>
      </c>
    </row>
    <row r="25" spans="1:51" x14ac:dyDescent="0.25">
      <c r="A25" s="1">
        <v>72</v>
      </c>
      <c r="B25" s="39">
        <v>43783.979166666664</v>
      </c>
      <c r="C25" s="1"/>
      <c r="D25" s="1">
        <v>134.69999999999999</v>
      </c>
      <c r="E25" s="17">
        <v>132.80000000000001</v>
      </c>
      <c r="F25" s="17">
        <v>131.4</v>
      </c>
      <c r="G25" s="1">
        <f t="shared" si="0"/>
        <v>132.96666666666667</v>
      </c>
      <c r="H25" s="1">
        <v>125</v>
      </c>
      <c r="I25" s="17">
        <v>124.6</v>
      </c>
      <c r="J25" s="17">
        <v>125.7</v>
      </c>
      <c r="K25" s="1">
        <f t="shared" si="10"/>
        <v>125.10000000000001</v>
      </c>
      <c r="L25" s="1">
        <v>261.3</v>
      </c>
      <c r="M25" s="17">
        <v>262.5</v>
      </c>
      <c r="N25" s="17">
        <v>261.8</v>
      </c>
      <c r="O25" s="1"/>
      <c r="P25" s="1">
        <v>63</v>
      </c>
      <c r="Q25" s="17">
        <v>63.1</v>
      </c>
      <c r="R25" s="17">
        <v>62.8</v>
      </c>
      <c r="S25" s="1">
        <f t="shared" si="2"/>
        <v>62.966666666666661</v>
      </c>
      <c r="T25" s="1">
        <v>56.1</v>
      </c>
      <c r="U25" s="1">
        <v>56.1</v>
      </c>
      <c r="V25" s="1">
        <v>56.1</v>
      </c>
      <c r="W25" s="1">
        <f t="shared" si="11"/>
        <v>56.1</v>
      </c>
      <c r="X25" s="1">
        <v>29</v>
      </c>
      <c r="Y25" s="1">
        <v>76</v>
      </c>
      <c r="AA25" s="1">
        <v>72</v>
      </c>
      <c r="AB25" s="2">
        <v>43783.979166666664</v>
      </c>
      <c r="AC25" s="1"/>
      <c r="AD25" s="1">
        <v>140.30000000000001</v>
      </c>
      <c r="AE25" s="1">
        <v>141.6</v>
      </c>
      <c r="AF25" s="1">
        <v>141.5</v>
      </c>
      <c r="AG25" s="1">
        <f t="shared" si="4"/>
        <v>141.13333333333333</v>
      </c>
      <c r="AH25" s="1">
        <v>135.69999999999999</v>
      </c>
      <c r="AI25" s="1">
        <v>135.1</v>
      </c>
      <c r="AJ25" s="1">
        <v>133.80000000000001</v>
      </c>
      <c r="AK25" s="1">
        <f t="shared" si="12"/>
        <v>134.86666666666665</v>
      </c>
      <c r="AL25" s="1">
        <v>259.39999999999998</v>
      </c>
      <c r="AM25" s="1">
        <v>260.3</v>
      </c>
      <c r="AN25" s="1">
        <v>259.60000000000002</v>
      </c>
      <c r="AO25" s="1">
        <f t="shared" si="9"/>
        <v>259.76666666666671</v>
      </c>
      <c r="AP25" s="1">
        <v>62.2</v>
      </c>
      <c r="AQ25" s="1">
        <v>61.8</v>
      </c>
      <c r="AR25" s="1">
        <v>61.4</v>
      </c>
      <c r="AS25" s="1">
        <f t="shared" si="13"/>
        <v>61.800000000000004</v>
      </c>
      <c r="AT25" s="1">
        <v>51.8</v>
      </c>
      <c r="AU25" s="1">
        <v>51.8</v>
      </c>
      <c r="AV25" s="1">
        <v>51.8</v>
      </c>
      <c r="AW25" s="1">
        <f t="shared" si="14"/>
        <v>51.79999999999999</v>
      </c>
      <c r="AX25" s="1">
        <v>29</v>
      </c>
      <c r="AY25" s="1">
        <v>76</v>
      </c>
    </row>
    <row r="26" spans="1:51" x14ac:dyDescent="0.25">
      <c r="A26" s="1">
        <v>76</v>
      </c>
      <c r="B26" s="39">
        <v>43784.145833333336</v>
      </c>
      <c r="C26" s="1"/>
      <c r="D26" s="1">
        <v>141.19999999999999</v>
      </c>
      <c r="E26" s="17">
        <v>140.69999999999999</v>
      </c>
      <c r="F26" s="17">
        <v>140.4</v>
      </c>
      <c r="G26" s="1">
        <f t="shared" si="0"/>
        <v>140.76666666666665</v>
      </c>
      <c r="H26" s="1">
        <v>134.4</v>
      </c>
      <c r="I26" s="17">
        <v>134.80000000000001</v>
      </c>
      <c r="J26" s="17">
        <v>135.6</v>
      </c>
      <c r="K26" s="1">
        <f t="shared" si="10"/>
        <v>134.93333333333337</v>
      </c>
      <c r="L26" s="1">
        <v>261.3</v>
      </c>
      <c r="M26" s="17">
        <v>260.3</v>
      </c>
      <c r="N26" s="17">
        <v>260.60000000000002</v>
      </c>
      <c r="O26" s="1"/>
      <c r="P26" s="1">
        <v>63.8</v>
      </c>
      <c r="Q26" s="17">
        <v>62.4</v>
      </c>
      <c r="R26" s="17">
        <v>62.9</v>
      </c>
      <c r="S26" s="1">
        <f t="shared" si="2"/>
        <v>63.033333333333331</v>
      </c>
      <c r="T26" s="1">
        <v>55.7</v>
      </c>
      <c r="U26" s="1">
        <v>55.7</v>
      </c>
      <c r="V26" s="1">
        <v>55.7</v>
      </c>
      <c r="W26" s="1">
        <f t="shared" si="11"/>
        <v>55.70000000000001</v>
      </c>
      <c r="X26" s="1">
        <v>28</v>
      </c>
      <c r="Y26" s="1">
        <v>77</v>
      </c>
      <c r="AA26" s="1">
        <v>76</v>
      </c>
      <c r="AB26" s="2">
        <v>43784.145833333336</v>
      </c>
      <c r="AC26" s="1"/>
      <c r="AD26" s="1">
        <v>136.5</v>
      </c>
      <c r="AE26" s="1">
        <v>136.9</v>
      </c>
      <c r="AF26" s="1">
        <v>135.69999999999999</v>
      </c>
      <c r="AG26" s="1">
        <f t="shared" si="4"/>
        <v>136.36666666666665</v>
      </c>
      <c r="AH26" s="1">
        <v>130.6</v>
      </c>
      <c r="AI26" s="1">
        <v>131.1</v>
      </c>
      <c r="AJ26" s="1">
        <v>131.5</v>
      </c>
      <c r="AK26" s="1">
        <f t="shared" si="12"/>
        <v>131.06666666666666</v>
      </c>
      <c r="AL26" s="1">
        <v>260.89999999999998</v>
      </c>
      <c r="AM26" s="1">
        <v>261</v>
      </c>
      <c r="AN26" s="1">
        <v>260.7</v>
      </c>
      <c r="AO26" s="1">
        <f t="shared" si="9"/>
        <v>260.86666666666662</v>
      </c>
      <c r="AP26" s="1">
        <v>58.4</v>
      </c>
      <c r="AQ26" s="1">
        <v>59.3</v>
      </c>
      <c r="AR26" s="1">
        <v>58.8</v>
      </c>
      <c r="AS26" s="1">
        <f t="shared" si="13"/>
        <v>58.833333333333336</v>
      </c>
      <c r="AT26" s="1">
        <v>51.2</v>
      </c>
      <c r="AU26" s="1">
        <v>51.2</v>
      </c>
      <c r="AV26" s="1">
        <v>51.2</v>
      </c>
      <c r="AW26" s="1">
        <f t="shared" si="14"/>
        <v>51.20000000000001</v>
      </c>
      <c r="AX26" s="1">
        <v>28</v>
      </c>
      <c r="AY26" s="1">
        <v>77</v>
      </c>
    </row>
    <row r="27" spans="1:51" x14ac:dyDescent="0.25">
      <c r="A27" s="1">
        <v>80</v>
      </c>
      <c r="B27" s="39">
        <v>43784.3125</v>
      </c>
      <c r="C27" s="1"/>
      <c r="D27" s="1">
        <v>140.5</v>
      </c>
      <c r="E27" s="17">
        <v>141</v>
      </c>
      <c r="F27" s="17">
        <v>140.69999999999999</v>
      </c>
      <c r="G27" s="1">
        <f t="shared" si="0"/>
        <v>140.73333333333332</v>
      </c>
      <c r="H27" s="1">
        <v>134.6</v>
      </c>
      <c r="I27" s="17">
        <v>134.80000000000001</v>
      </c>
      <c r="J27" s="17">
        <v>135.19999999999999</v>
      </c>
      <c r="K27" s="1">
        <f t="shared" si="10"/>
        <v>134.86666666666665</v>
      </c>
      <c r="L27" s="1">
        <v>261.3</v>
      </c>
      <c r="M27" s="17">
        <v>260</v>
      </c>
      <c r="N27" s="17">
        <v>260.60000000000002</v>
      </c>
      <c r="O27" s="1"/>
      <c r="P27" s="1">
        <v>63.7</v>
      </c>
      <c r="Q27" s="17">
        <v>64</v>
      </c>
      <c r="R27" s="17">
        <v>63.2</v>
      </c>
      <c r="S27" s="1">
        <f t="shared" si="2"/>
        <v>63.633333333333333</v>
      </c>
      <c r="T27" s="1">
        <v>57</v>
      </c>
      <c r="U27" s="1">
        <v>57</v>
      </c>
      <c r="V27" s="1">
        <v>57</v>
      </c>
      <c r="W27" s="1">
        <f t="shared" si="11"/>
        <v>57</v>
      </c>
      <c r="X27" s="1">
        <v>28</v>
      </c>
      <c r="Y27" s="1">
        <v>76</v>
      </c>
      <c r="AA27" s="1">
        <v>80</v>
      </c>
      <c r="AB27" s="2">
        <v>43784.3125</v>
      </c>
      <c r="AC27" s="1"/>
      <c r="AD27" s="1">
        <v>139.9</v>
      </c>
      <c r="AE27" s="1">
        <v>140.5</v>
      </c>
      <c r="AF27" s="1">
        <v>141.19999999999999</v>
      </c>
      <c r="AG27" s="1">
        <f t="shared" si="4"/>
        <v>140.53333333333333</v>
      </c>
      <c r="AH27" s="1">
        <v>134.1</v>
      </c>
      <c r="AI27" s="1">
        <v>133.4</v>
      </c>
      <c r="AJ27" s="1">
        <v>134.4</v>
      </c>
      <c r="AK27" s="1">
        <f t="shared" si="12"/>
        <v>133.96666666666667</v>
      </c>
      <c r="AL27" s="1">
        <v>270.10000000000002</v>
      </c>
      <c r="AM27" s="1">
        <v>270.8</v>
      </c>
      <c r="AN27" s="1">
        <v>270.7</v>
      </c>
      <c r="AO27" s="1">
        <f t="shared" si="9"/>
        <v>270.53333333333336</v>
      </c>
      <c r="AP27" s="1">
        <v>65.099999999999994</v>
      </c>
      <c r="AQ27" s="1">
        <v>65</v>
      </c>
      <c r="AR27" s="1">
        <v>63.7</v>
      </c>
      <c r="AS27" s="1">
        <f t="shared" si="13"/>
        <v>64.600000000000009</v>
      </c>
      <c r="AT27" s="15">
        <v>51.4</v>
      </c>
      <c r="AU27" s="1">
        <v>51.4</v>
      </c>
      <c r="AV27" s="1">
        <v>51.4</v>
      </c>
      <c r="AW27" s="1">
        <f t="shared" si="14"/>
        <v>51.4</v>
      </c>
      <c r="AX27" s="1">
        <v>28</v>
      </c>
      <c r="AY27" s="1">
        <v>76</v>
      </c>
    </row>
    <row r="28" spans="1:51" x14ac:dyDescent="0.25">
      <c r="A28" s="1">
        <v>84</v>
      </c>
      <c r="B28" s="39">
        <v>43784.479166666664</v>
      </c>
      <c r="C28" s="1"/>
      <c r="D28" s="1">
        <v>140.6</v>
      </c>
      <c r="E28" s="17">
        <v>140.4</v>
      </c>
      <c r="F28" s="17">
        <v>141.1</v>
      </c>
      <c r="G28" s="1">
        <f t="shared" si="0"/>
        <v>140.70000000000002</v>
      </c>
      <c r="H28" s="1">
        <v>134.80000000000001</v>
      </c>
      <c r="I28" s="17">
        <v>135.30000000000001</v>
      </c>
      <c r="J28" s="17">
        <v>134.4</v>
      </c>
      <c r="K28" s="1">
        <f t="shared" si="10"/>
        <v>134.83333333333334</v>
      </c>
      <c r="L28" s="1">
        <v>261.39999999999998</v>
      </c>
      <c r="M28" s="17">
        <v>261.2</v>
      </c>
      <c r="N28" s="17">
        <v>259.3</v>
      </c>
      <c r="O28" s="1"/>
      <c r="P28" s="1">
        <v>70.8</v>
      </c>
      <c r="Q28" s="17">
        <v>71.599999999999994</v>
      </c>
      <c r="R28" s="17">
        <v>71.2</v>
      </c>
      <c r="S28" s="1">
        <f t="shared" si="2"/>
        <v>71.199999999999989</v>
      </c>
      <c r="T28" s="1">
        <v>63.1</v>
      </c>
      <c r="U28" s="1">
        <v>63.1</v>
      </c>
      <c r="V28" s="1">
        <v>63.1</v>
      </c>
      <c r="W28" s="1">
        <f t="shared" si="11"/>
        <v>63.1</v>
      </c>
      <c r="X28" s="1">
        <v>32</v>
      </c>
      <c r="Y28" s="1">
        <v>58</v>
      </c>
      <c r="AA28" s="1">
        <v>84</v>
      </c>
      <c r="AB28" s="2">
        <v>43784.479166666664</v>
      </c>
      <c r="AC28" s="1"/>
      <c r="AD28" s="1">
        <v>140.30000000000001</v>
      </c>
      <c r="AE28" s="1">
        <v>140.6</v>
      </c>
      <c r="AF28" s="1">
        <v>140.4</v>
      </c>
      <c r="AG28" s="1">
        <f t="shared" si="4"/>
        <v>140.43333333333331</v>
      </c>
      <c r="AH28" s="1">
        <v>134.69999999999999</v>
      </c>
      <c r="AI28" s="1">
        <v>135.4</v>
      </c>
      <c r="AJ28" s="1">
        <v>135.19999999999999</v>
      </c>
      <c r="AK28" s="1">
        <f t="shared" si="12"/>
        <v>135.1</v>
      </c>
      <c r="AL28" s="1">
        <v>264.5</v>
      </c>
      <c r="AM28" s="1">
        <v>265.39999999999998</v>
      </c>
      <c r="AN28" s="1">
        <v>265</v>
      </c>
      <c r="AO28" s="1">
        <f t="shared" si="9"/>
        <v>264.96666666666664</v>
      </c>
      <c r="AP28" s="1">
        <v>67.8</v>
      </c>
      <c r="AQ28" s="1">
        <v>68.400000000000006</v>
      </c>
      <c r="AR28" s="1">
        <v>67.8</v>
      </c>
      <c r="AS28" s="1">
        <f t="shared" si="13"/>
        <v>68</v>
      </c>
      <c r="AT28" s="1">
        <v>57.9</v>
      </c>
      <c r="AU28" s="1">
        <v>57.9</v>
      </c>
      <c r="AV28" s="1">
        <v>57.9</v>
      </c>
      <c r="AW28" s="1">
        <f t="shared" si="14"/>
        <v>57.9</v>
      </c>
      <c r="AX28" s="1">
        <v>32</v>
      </c>
      <c r="AY28" s="1">
        <v>58</v>
      </c>
    </row>
    <row r="29" spans="1:51" x14ac:dyDescent="0.25">
      <c r="A29" s="1">
        <v>88</v>
      </c>
      <c r="B29" s="39">
        <v>43784.645833333336</v>
      </c>
      <c r="C29" s="1"/>
      <c r="D29" s="1">
        <v>140.30000000000001</v>
      </c>
      <c r="E29" s="17">
        <v>140.69999999999999</v>
      </c>
      <c r="F29" s="17">
        <v>140.4</v>
      </c>
      <c r="G29" s="1">
        <f t="shared" si="0"/>
        <v>140.46666666666667</v>
      </c>
      <c r="H29" s="1">
        <v>132.6</v>
      </c>
      <c r="I29" s="17">
        <v>133.5</v>
      </c>
      <c r="J29" s="17">
        <v>132.80000000000001</v>
      </c>
      <c r="K29" s="1">
        <f t="shared" si="10"/>
        <v>132.96666666666667</v>
      </c>
      <c r="L29" s="1">
        <v>262.5</v>
      </c>
      <c r="M29" s="17">
        <v>261.89999999999998</v>
      </c>
      <c r="N29" s="17">
        <v>260</v>
      </c>
      <c r="O29" s="1"/>
      <c r="P29" s="1">
        <v>70.5</v>
      </c>
      <c r="Q29" s="17">
        <v>70.8</v>
      </c>
      <c r="R29" s="17">
        <v>70.2</v>
      </c>
      <c r="S29" s="1">
        <f t="shared" si="2"/>
        <v>70.5</v>
      </c>
      <c r="T29" s="1">
        <v>60.5</v>
      </c>
      <c r="U29" s="1">
        <v>60.5</v>
      </c>
      <c r="V29" s="1">
        <v>60.5</v>
      </c>
      <c r="W29" s="1">
        <f t="shared" si="11"/>
        <v>60.5</v>
      </c>
      <c r="X29" s="1">
        <v>33</v>
      </c>
      <c r="Y29" s="1">
        <v>54</v>
      </c>
      <c r="AA29" s="1">
        <v>88</v>
      </c>
      <c r="AB29" s="2">
        <v>43784.645833333336</v>
      </c>
      <c r="AC29" s="1"/>
      <c r="AD29" s="1">
        <v>138.4</v>
      </c>
      <c r="AE29" s="1">
        <v>138.5</v>
      </c>
      <c r="AF29" s="1">
        <v>139.30000000000001</v>
      </c>
      <c r="AG29" s="1">
        <f t="shared" si="4"/>
        <v>138.73333333333332</v>
      </c>
      <c r="AH29" s="1">
        <v>133.6</v>
      </c>
      <c r="AI29" s="1">
        <v>132.6</v>
      </c>
      <c r="AJ29" s="1">
        <v>131.1</v>
      </c>
      <c r="AK29" s="1">
        <f t="shared" si="12"/>
        <v>132.43333333333331</v>
      </c>
      <c r="AL29" s="1">
        <v>261.8</v>
      </c>
      <c r="AM29" s="1">
        <v>260.60000000000002</v>
      </c>
      <c r="AN29" s="1">
        <v>261.3</v>
      </c>
      <c r="AO29" s="1">
        <f t="shared" si="9"/>
        <v>261.23333333333335</v>
      </c>
      <c r="AP29" s="1">
        <v>67.5</v>
      </c>
      <c r="AQ29" s="1">
        <v>67.900000000000006</v>
      </c>
      <c r="AR29" s="1">
        <v>67.2</v>
      </c>
      <c r="AS29" s="1">
        <f t="shared" si="13"/>
        <v>67.533333333333346</v>
      </c>
      <c r="AT29" s="1">
        <v>59.8</v>
      </c>
      <c r="AU29" s="1">
        <v>59.8</v>
      </c>
      <c r="AV29" s="1">
        <v>59.8</v>
      </c>
      <c r="AW29" s="1">
        <f t="shared" si="14"/>
        <v>59.79999999999999</v>
      </c>
      <c r="AX29" s="1">
        <v>33</v>
      </c>
      <c r="AY29" s="1">
        <v>54</v>
      </c>
    </row>
    <row r="30" spans="1:51" x14ac:dyDescent="0.25">
      <c r="A30" s="1">
        <v>92</v>
      </c>
      <c r="B30" s="39">
        <v>43784.8125</v>
      </c>
      <c r="C30" s="1"/>
      <c r="D30" s="1">
        <v>134.69999999999999</v>
      </c>
      <c r="E30" s="17">
        <v>135.19999999999999</v>
      </c>
      <c r="F30" s="17">
        <v>135.80000000000001</v>
      </c>
      <c r="G30" s="1">
        <f t="shared" si="0"/>
        <v>135.23333333333332</v>
      </c>
      <c r="H30" s="1">
        <v>129.6</v>
      </c>
      <c r="I30" s="17">
        <v>128.9</v>
      </c>
      <c r="J30" s="17">
        <v>129.1</v>
      </c>
      <c r="K30" s="1">
        <f t="shared" si="10"/>
        <v>129.20000000000002</v>
      </c>
      <c r="L30" s="1">
        <v>259.8</v>
      </c>
      <c r="M30" s="17">
        <v>260.3</v>
      </c>
      <c r="N30" s="17">
        <v>260.5</v>
      </c>
      <c r="O30" s="1"/>
      <c r="P30" s="1">
        <v>64.400000000000006</v>
      </c>
      <c r="Q30" s="17">
        <v>63.7</v>
      </c>
      <c r="R30" s="17">
        <v>64.5</v>
      </c>
      <c r="S30" s="1">
        <f t="shared" si="2"/>
        <v>64.2</v>
      </c>
      <c r="T30" s="1">
        <v>54.2</v>
      </c>
      <c r="U30" s="1">
        <v>54.2</v>
      </c>
      <c r="V30" s="1">
        <v>54.2</v>
      </c>
      <c r="W30" s="1">
        <f t="shared" si="11"/>
        <v>54.20000000000001</v>
      </c>
      <c r="X30" s="1">
        <v>30</v>
      </c>
      <c r="Y30" s="1">
        <v>62</v>
      </c>
      <c r="AA30" s="1">
        <v>92</v>
      </c>
      <c r="AB30" s="2">
        <v>43784.8125</v>
      </c>
      <c r="AC30" s="1"/>
      <c r="AD30" s="1">
        <v>140.6</v>
      </c>
      <c r="AE30" s="1">
        <v>140.9</v>
      </c>
      <c r="AF30" s="1">
        <v>140.30000000000001</v>
      </c>
      <c r="AG30" s="1">
        <f t="shared" si="4"/>
        <v>140.6</v>
      </c>
      <c r="AH30" s="1">
        <v>133.5</v>
      </c>
      <c r="AI30" s="1">
        <v>132.6</v>
      </c>
      <c r="AJ30" s="1">
        <v>134.19999999999999</v>
      </c>
      <c r="AK30" s="1">
        <f t="shared" si="12"/>
        <v>133.43333333333334</v>
      </c>
      <c r="AL30" s="1">
        <v>260.39999999999998</v>
      </c>
      <c r="AM30" s="1">
        <v>260.60000000000002</v>
      </c>
      <c r="AN30" s="1">
        <v>260.2</v>
      </c>
      <c r="AO30" s="1">
        <f t="shared" si="9"/>
        <v>260.40000000000003</v>
      </c>
      <c r="AP30" s="1">
        <v>64.5</v>
      </c>
      <c r="AQ30" s="1">
        <v>63.6</v>
      </c>
      <c r="AR30" s="1">
        <v>64.7</v>
      </c>
      <c r="AS30" s="1">
        <f t="shared" si="13"/>
        <v>64.266666666666666</v>
      </c>
      <c r="AT30" s="1">
        <v>50.3</v>
      </c>
      <c r="AU30" s="1">
        <v>50.3</v>
      </c>
      <c r="AV30" s="1">
        <v>50.3</v>
      </c>
      <c r="AW30" s="1">
        <f t="shared" si="14"/>
        <v>50.29999999999999</v>
      </c>
      <c r="AX30" s="1">
        <v>30</v>
      </c>
      <c r="AY30" s="1">
        <v>62</v>
      </c>
    </row>
    <row r="31" spans="1:51" x14ac:dyDescent="0.25">
      <c r="A31" s="1">
        <v>96</v>
      </c>
      <c r="B31" s="39">
        <v>43784.979166666664</v>
      </c>
      <c r="C31" s="1"/>
      <c r="D31" s="18">
        <v>130.1</v>
      </c>
      <c r="E31" s="15">
        <v>129.4</v>
      </c>
      <c r="F31" s="15">
        <v>130.19999999999999</v>
      </c>
      <c r="G31" s="1">
        <f t="shared" si="0"/>
        <v>129.9</v>
      </c>
      <c r="H31" s="1">
        <v>125.2</v>
      </c>
      <c r="I31" s="1">
        <v>124.4</v>
      </c>
      <c r="J31" s="1">
        <v>124.5</v>
      </c>
      <c r="K31" s="1">
        <f t="shared" si="10"/>
        <v>124.7</v>
      </c>
      <c r="L31" s="1">
        <v>261</v>
      </c>
      <c r="M31" s="1">
        <v>260.60000000000002</v>
      </c>
      <c r="N31" s="1">
        <v>260.39999999999998</v>
      </c>
      <c r="O31" s="1"/>
      <c r="P31" s="1">
        <v>62.5</v>
      </c>
      <c r="Q31" s="1">
        <v>61.8</v>
      </c>
      <c r="R31" s="1">
        <v>62.6</v>
      </c>
      <c r="S31" s="1">
        <f t="shared" si="2"/>
        <v>62.300000000000004</v>
      </c>
      <c r="T31" s="1">
        <v>54.7</v>
      </c>
      <c r="U31" s="1">
        <v>54.7</v>
      </c>
      <c r="V31" s="1">
        <v>54.7</v>
      </c>
      <c r="W31" s="1">
        <f t="shared" si="11"/>
        <v>54.70000000000001</v>
      </c>
      <c r="X31" s="1">
        <v>28</v>
      </c>
      <c r="Y31" s="1">
        <v>68</v>
      </c>
      <c r="AA31" s="1">
        <v>96</v>
      </c>
      <c r="AB31" s="2">
        <v>43784.979166666664</v>
      </c>
      <c r="AC31" s="1"/>
      <c r="AD31" s="1">
        <v>136.30000000000001</v>
      </c>
      <c r="AE31" s="1">
        <v>135.5</v>
      </c>
      <c r="AF31" s="1">
        <v>135.4</v>
      </c>
      <c r="AG31" s="1">
        <f t="shared" si="4"/>
        <v>135.73333333333335</v>
      </c>
      <c r="AH31" s="1">
        <v>130.30000000000001</v>
      </c>
      <c r="AI31" s="1">
        <v>129.5</v>
      </c>
      <c r="AJ31" s="1">
        <v>129.80000000000001</v>
      </c>
      <c r="AK31" s="1">
        <f t="shared" si="12"/>
        <v>129.86666666666667</v>
      </c>
      <c r="AL31" s="1">
        <v>260.2</v>
      </c>
      <c r="AM31" s="1">
        <v>260</v>
      </c>
      <c r="AN31" s="1">
        <v>259.39999999999998</v>
      </c>
      <c r="AO31" s="1">
        <f t="shared" si="9"/>
        <v>259.86666666666667</v>
      </c>
      <c r="AP31" s="1">
        <v>60</v>
      </c>
      <c r="AQ31" s="1">
        <v>59.2</v>
      </c>
      <c r="AR31" s="1">
        <v>59.8</v>
      </c>
      <c r="AS31" s="1">
        <f t="shared" si="13"/>
        <v>59.666666666666664</v>
      </c>
      <c r="AT31" s="1">
        <v>50.1</v>
      </c>
      <c r="AU31" s="1">
        <v>50.1</v>
      </c>
      <c r="AV31" s="1">
        <v>50.1</v>
      </c>
      <c r="AW31" s="1">
        <f t="shared" si="14"/>
        <v>50.1</v>
      </c>
      <c r="AX31" s="1">
        <v>28</v>
      </c>
      <c r="AY31" s="1">
        <v>68</v>
      </c>
    </row>
    <row r="32" spans="1:51" x14ac:dyDescent="0.25">
      <c r="A32" s="1">
        <v>100</v>
      </c>
      <c r="B32" s="39">
        <v>43785.145833333336</v>
      </c>
      <c r="C32" s="1"/>
      <c r="D32" s="1">
        <v>126.2</v>
      </c>
      <c r="E32" s="15">
        <v>125.5</v>
      </c>
      <c r="F32" s="15">
        <v>125.3</v>
      </c>
      <c r="G32" s="1">
        <f t="shared" si="0"/>
        <v>125.66666666666667</v>
      </c>
      <c r="H32" s="1">
        <v>120.6</v>
      </c>
      <c r="I32" s="1">
        <v>119.9</v>
      </c>
      <c r="J32" s="1">
        <v>120.2</v>
      </c>
      <c r="K32" s="1">
        <f t="shared" si="10"/>
        <v>120.23333333333333</v>
      </c>
      <c r="L32" s="1">
        <v>257.89999999999998</v>
      </c>
      <c r="M32" s="1">
        <v>258.5</v>
      </c>
      <c r="N32" s="1">
        <v>258.10000000000002</v>
      </c>
      <c r="O32" s="1"/>
      <c r="P32" s="1">
        <v>56.6</v>
      </c>
      <c r="Q32" s="1">
        <v>56.3</v>
      </c>
      <c r="R32" s="1">
        <v>57.2</v>
      </c>
      <c r="S32" s="1">
        <f t="shared" si="2"/>
        <v>56.70000000000001</v>
      </c>
      <c r="T32" s="1">
        <v>54</v>
      </c>
      <c r="U32" s="1">
        <v>54</v>
      </c>
      <c r="V32" s="1">
        <v>54</v>
      </c>
      <c r="W32" s="1">
        <f t="shared" si="11"/>
        <v>54</v>
      </c>
      <c r="X32" s="1">
        <v>27</v>
      </c>
      <c r="Y32" s="1">
        <v>73</v>
      </c>
      <c r="AA32" s="1">
        <v>100</v>
      </c>
      <c r="AB32" s="2">
        <v>43785.145833333336</v>
      </c>
      <c r="AC32" s="1"/>
      <c r="AD32" s="1">
        <v>133.69999999999999</v>
      </c>
      <c r="AE32" s="1">
        <v>134</v>
      </c>
      <c r="AF32" s="1">
        <v>133.4</v>
      </c>
      <c r="AG32" s="1">
        <f t="shared" si="4"/>
        <v>133.70000000000002</v>
      </c>
      <c r="AH32" s="1">
        <v>127.4</v>
      </c>
      <c r="AI32" s="1">
        <v>127.8</v>
      </c>
      <c r="AJ32" s="1">
        <v>128.69999999999999</v>
      </c>
      <c r="AK32" s="1">
        <f t="shared" si="12"/>
        <v>127.96666666666665</v>
      </c>
      <c r="AL32" s="1">
        <v>262.89999999999998</v>
      </c>
      <c r="AM32" s="1">
        <v>264</v>
      </c>
      <c r="AN32" s="1">
        <v>263.39999999999998</v>
      </c>
      <c r="AO32" s="1">
        <f t="shared" si="9"/>
        <v>263.43333333333334</v>
      </c>
      <c r="AP32" s="1">
        <v>58.2</v>
      </c>
      <c r="AQ32" s="1">
        <v>58.9</v>
      </c>
      <c r="AR32" s="1">
        <v>58.6</v>
      </c>
      <c r="AS32" s="1">
        <f t="shared" si="13"/>
        <v>58.566666666666663</v>
      </c>
      <c r="AT32" s="1">
        <v>47.8</v>
      </c>
      <c r="AU32" s="1">
        <v>47.8</v>
      </c>
      <c r="AV32" s="1">
        <v>47.8</v>
      </c>
      <c r="AW32" s="1">
        <f t="shared" si="14"/>
        <v>47.79999999999999</v>
      </c>
      <c r="AX32" s="1">
        <v>27</v>
      </c>
      <c r="AY32" s="1">
        <v>73</v>
      </c>
    </row>
    <row r="33" spans="1:51" x14ac:dyDescent="0.25">
      <c r="A33" s="1">
        <v>104</v>
      </c>
      <c r="B33" s="39">
        <v>43795.625</v>
      </c>
      <c r="C33" s="1"/>
      <c r="D33" s="1">
        <v>136.69999999999999</v>
      </c>
      <c r="E33" s="1">
        <v>136.5</v>
      </c>
      <c r="F33" s="1">
        <v>136.6</v>
      </c>
      <c r="G33" s="1">
        <f t="shared" si="0"/>
        <v>136.6</v>
      </c>
      <c r="H33" s="1">
        <v>133.69999999999999</v>
      </c>
      <c r="I33" s="1">
        <v>133.6</v>
      </c>
      <c r="J33" s="1">
        <v>133.9</v>
      </c>
      <c r="K33" s="1">
        <f t="shared" si="10"/>
        <v>133.73333333333332</v>
      </c>
      <c r="L33" s="1">
        <v>267.7</v>
      </c>
      <c r="M33" s="1">
        <v>268.10000000000002</v>
      </c>
      <c r="N33" s="1">
        <v>268.89999999999998</v>
      </c>
      <c r="O33" s="1"/>
      <c r="P33" s="1">
        <v>73.3</v>
      </c>
      <c r="Q33" s="1">
        <v>72.8</v>
      </c>
      <c r="R33" s="1">
        <v>72.5</v>
      </c>
      <c r="S33" s="1">
        <f t="shared" si="2"/>
        <v>72.86666666666666</v>
      </c>
      <c r="T33" s="1">
        <v>62.8</v>
      </c>
      <c r="U33" s="1">
        <v>62.8</v>
      </c>
      <c r="V33" s="1">
        <v>62.8</v>
      </c>
      <c r="W33" s="1">
        <f t="shared" si="11"/>
        <v>62.79999999999999</v>
      </c>
      <c r="X33" s="1">
        <v>33</v>
      </c>
      <c r="Y33" s="1">
        <v>55</v>
      </c>
      <c r="AA33" s="1">
        <v>104</v>
      </c>
      <c r="AB33" s="2">
        <v>43795.625</v>
      </c>
      <c r="AC33" s="1"/>
      <c r="AD33" s="1">
        <v>135.69999999999999</v>
      </c>
      <c r="AE33" s="1">
        <v>136.4</v>
      </c>
      <c r="AF33" s="1">
        <v>136.19999999999999</v>
      </c>
      <c r="AG33" s="1">
        <f t="shared" si="4"/>
        <v>136.1</v>
      </c>
      <c r="AH33" s="1">
        <v>131.6</v>
      </c>
      <c r="AI33" s="1">
        <v>132.1</v>
      </c>
      <c r="AJ33" s="1">
        <v>131.69999999999999</v>
      </c>
      <c r="AK33" s="1">
        <f t="shared" si="12"/>
        <v>131.79999999999998</v>
      </c>
      <c r="AL33" s="1">
        <v>269.7</v>
      </c>
      <c r="AM33" s="1">
        <v>268.60000000000002</v>
      </c>
      <c r="AN33" s="1">
        <v>269.39999999999998</v>
      </c>
      <c r="AO33" s="1">
        <f t="shared" si="9"/>
        <v>269.23333333333329</v>
      </c>
      <c r="AP33" s="1">
        <v>78.5</v>
      </c>
      <c r="AQ33" s="1">
        <v>79.3</v>
      </c>
      <c r="AR33" s="1">
        <v>78.7</v>
      </c>
      <c r="AS33" s="1">
        <f t="shared" si="13"/>
        <v>78.833333333333329</v>
      </c>
      <c r="AT33" s="1">
        <v>61.5</v>
      </c>
      <c r="AU33" s="1">
        <v>61.5</v>
      </c>
      <c r="AV33" s="1">
        <v>61.5</v>
      </c>
      <c r="AW33" s="1">
        <f t="shared" si="14"/>
        <v>61.5</v>
      </c>
      <c r="AX33" s="1">
        <v>33</v>
      </c>
      <c r="AY33" s="1">
        <v>55</v>
      </c>
    </row>
    <row r="34" spans="1:51" x14ac:dyDescent="0.25">
      <c r="A34" s="1">
        <v>108</v>
      </c>
      <c r="B34" s="39">
        <v>43795.791666666664</v>
      </c>
      <c r="C34" s="1"/>
      <c r="D34" s="1">
        <v>128.9</v>
      </c>
      <c r="E34" s="1">
        <v>128.69999999999999</v>
      </c>
      <c r="F34" s="1">
        <v>129</v>
      </c>
      <c r="G34" s="1">
        <f t="shared" si="0"/>
        <v>128.86666666666667</v>
      </c>
      <c r="H34" s="1">
        <v>124</v>
      </c>
      <c r="I34" s="1">
        <v>125.3</v>
      </c>
      <c r="J34" s="1">
        <v>124.8</v>
      </c>
      <c r="K34" s="1">
        <f t="shared" si="10"/>
        <v>124.7</v>
      </c>
      <c r="L34" s="1">
        <v>256.7</v>
      </c>
      <c r="M34" s="1">
        <v>255.9</v>
      </c>
      <c r="N34" s="1">
        <v>255.4</v>
      </c>
      <c r="O34" s="1"/>
      <c r="P34" s="1">
        <v>75.5</v>
      </c>
      <c r="Q34" s="1">
        <v>76.400000000000006</v>
      </c>
      <c r="R34" s="1">
        <v>75.3</v>
      </c>
      <c r="S34" s="1">
        <f t="shared" si="2"/>
        <v>75.733333333333334</v>
      </c>
      <c r="T34" s="1">
        <v>58.6</v>
      </c>
      <c r="U34" s="1">
        <v>58.6</v>
      </c>
      <c r="V34" s="1">
        <v>58.6</v>
      </c>
      <c r="W34" s="1">
        <f t="shared" si="11"/>
        <v>58.6</v>
      </c>
      <c r="X34" s="1">
        <v>31</v>
      </c>
      <c r="Y34" s="1">
        <v>63</v>
      </c>
      <c r="AA34" s="1">
        <v>108</v>
      </c>
      <c r="AB34" s="2">
        <v>43795.791666666664</v>
      </c>
      <c r="AC34" s="1"/>
      <c r="AD34" s="1">
        <v>131.9</v>
      </c>
      <c r="AE34" s="1">
        <v>131.6</v>
      </c>
      <c r="AF34" s="1">
        <v>131.6</v>
      </c>
      <c r="AG34" s="1">
        <f t="shared" si="4"/>
        <v>131.70000000000002</v>
      </c>
      <c r="AH34" s="1">
        <v>125.5</v>
      </c>
      <c r="AI34" s="1">
        <v>125.1</v>
      </c>
      <c r="AJ34" s="1">
        <v>126.6</v>
      </c>
      <c r="AK34" s="1">
        <f t="shared" si="12"/>
        <v>125.73333333333333</v>
      </c>
      <c r="AL34" s="1">
        <v>260.10000000000002</v>
      </c>
      <c r="AM34" s="1">
        <v>262.10000000000002</v>
      </c>
      <c r="AN34" s="1">
        <v>262.39999999999998</v>
      </c>
      <c r="AO34" s="1">
        <f t="shared" si="9"/>
        <v>261.53333333333336</v>
      </c>
      <c r="AP34" s="1">
        <v>69.099999999999994</v>
      </c>
      <c r="AQ34" s="1">
        <v>68.599999999999994</v>
      </c>
      <c r="AR34" s="1">
        <v>69.3</v>
      </c>
      <c r="AS34" s="1">
        <f t="shared" si="13"/>
        <v>69</v>
      </c>
      <c r="AT34" s="1">
        <v>52.1</v>
      </c>
      <c r="AU34" s="1">
        <v>52.1</v>
      </c>
      <c r="AV34" s="1">
        <v>52.1</v>
      </c>
      <c r="AW34" s="1">
        <f t="shared" si="14"/>
        <v>52.1</v>
      </c>
      <c r="AX34" s="1">
        <v>31</v>
      </c>
      <c r="AY34" s="1">
        <v>63</v>
      </c>
    </row>
    <row r="35" spans="1:51" x14ac:dyDescent="0.25">
      <c r="A35" s="1">
        <v>112</v>
      </c>
      <c r="B35" s="39">
        <v>43795.958333333336</v>
      </c>
      <c r="C35" s="1"/>
      <c r="D35" s="1">
        <v>131.80000000000001</v>
      </c>
      <c r="E35" s="1">
        <v>132.19999999999999</v>
      </c>
      <c r="F35" s="1">
        <v>131.1</v>
      </c>
      <c r="G35" s="1">
        <f t="shared" si="0"/>
        <v>131.70000000000002</v>
      </c>
      <c r="H35" s="1">
        <v>129.1</v>
      </c>
      <c r="I35" s="1">
        <v>128</v>
      </c>
      <c r="J35" s="1">
        <v>128.1</v>
      </c>
      <c r="K35" s="1">
        <f t="shared" si="10"/>
        <v>128.4</v>
      </c>
      <c r="L35" s="1">
        <v>258</v>
      </c>
      <c r="M35" s="1">
        <v>257.39999999999998</v>
      </c>
      <c r="N35" s="1">
        <v>258.39999999999998</v>
      </c>
      <c r="O35" s="1"/>
      <c r="P35" s="1">
        <v>75.7</v>
      </c>
      <c r="Q35" s="1">
        <v>76.900000000000006</v>
      </c>
      <c r="R35" s="1">
        <v>76.7</v>
      </c>
      <c r="S35" s="1">
        <f t="shared" si="2"/>
        <v>76.433333333333337</v>
      </c>
      <c r="T35" s="1">
        <v>60.2</v>
      </c>
      <c r="U35" s="1">
        <v>60.2</v>
      </c>
      <c r="V35" s="1">
        <v>60.2</v>
      </c>
      <c r="W35" s="1">
        <f t="shared" si="11"/>
        <v>60.20000000000001</v>
      </c>
      <c r="X35" s="1">
        <v>27</v>
      </c>
      <c r="Y35" s="1">
        <v>67</v>
      </c>
      <c r="AA35" s="1">
        <v>112</v>
      </c>
      <c r="AB35" s="2">
        <v>43795.958333333336</v>
      </c>
      <c r="AC35" s="1"/>
      <c r="AD35" s="1">
        <v>129.6</v>
      </c>
      <c r="AE35" s="1">
        <v>129.1</v>
      </c>
      <c r="AF35" s="1">
        <v>129.4</v>
      </c>
      <c r="AG35" s="1">
        <f t="shared" si="4"/>
        <v>129.36666666666667</v>
      </c>
      <c r="AH35" s="1">
        <v>124.4</v>
      </c>
      <c r="AI35" s="1">
        <v>125.4</v>
      </c>
      <c r="AJ35" s="1">
        <v>125.6</v>
      </c>
      <c r="AK35" s="1">
        <f t="shared" si="12"/>
        <v>125.13333333333333</v>
      </c>
      <c r="AL35" s="1">
        <v>256.39999999999998</v>
      </c>
      <c r="AM35" s="1">
        <v>255.6</v>
      </c>
      <c r="AN35" s="1">
        <v>255.7</v>
      </c>
      <c r="AO35" s="1">
        <f t="shared" si="9"/>
        <v>255.9</v>
      </c>
      <c r="AP35" s="1">
        <v>68.400000000000006</v>
      </c>
      <c r="AQ35" s="1">
        <v>68.7</v>
      </c>
      <c r="AR35" s="1">
        <v>69.2</v>
      </c>
      <c r="AS35" s="1">
        <f t="shared" si="13"/>
        <v>68.766666666666666</v>
      </c>
      <c r="AT35" s="1">
        <v>53.6</v>
      </c>
      <c r="AU35" s="1">
        <v>53.6</v>
      </c>
      <c r="AV35" s="1">
        <v>53.6</v>
      </c>
      <c r="AW35" s="1">
        <f t="shared" si="14"/>
        <v>53.6</v>
      </c>
      <c r="AX35" s="1">
        <v>27</v>
      </c>
      <c r="AY35" s="1">
        <v>67</v>
      </c>
    </row>
    <row r="36" spans="1:51" x14ac:dyDescent="0.25">
      <c r="A36" s="1">
        <v>116</v>
      </c>
      <c r="B36" s="39">
        <v>43796.125</v>
      </c>
      <c r="C36" s="1"/>
      <c r="D36" s="1">
        <v>130.80000000000001</v>
      </c>
      <c r="E36" s="1">
        <v>130.5</v>
      </c>
      <c r="F36" s="1">
        <v>130.30000000000001</v>
      </c>
      <c r="G36" s="1">
        <f t="shared" si="0"/>
        <v>130.53333333333333</v>
      </c>
      <c r="H36" s="1">
        <v>125.8</v>
      </c>
      <c r="I36" s="1">
        <v>125.9</v>
      </c>
      <c r="J36" s="1">
        <v>126.2</v>
      </c>
      <c r="K36" s="1">
        <f t="shared" si="10"/>
        <v>125.96666666666665</v>
      </c>
      <c r="L36" s="1">
        <v>250</v>
      </c>
      <c r="M36" s="1">
        <v>248.5</v>
      </c>
      <c r="N36" s="1">
        <v>250.3</v>
      </c>
      <c r="O36" s="1"/>
      <c r="P36" s="1">
        <v>69.7</v>
      </c>
      <c r="Q36" s="1">
        <v>69</v>
      </c>
      <c r="R36" s="1">
        <v>70.400000000000006</v>
      </c>
      <c r="S36" s="1">
        <f t="shared" si="2"/>
        <v>69.7</v>
      </c>
      <c r="T36" s="1">
        <v>56.3</v>
      </c>
      <c r="U36" s="1">
        <v>56.3</v>
      </c>
      <c r="V36" s="1">
        <v>56.3</v>
      </c>
      <c r="W36" s="1">
        <f t="shared" si="11"/>
        <v>56.29999999999999</v>
      </c>
      <c r="X36" s="1">
        <v>28</v>
      </c>
      <c r="Y36" s="1">
        <v>73</v>
      </c>
      <c r="AA36" s="1">
        <v>116</v>
      </c>
      <c r="AB36" s="2">
        <v>43796.125</v>
      </c>
      <c r="AC36" s="1"/>
      <c r="AD36" s="1">
        <v>131.69999999999999</v>
      </c>
      <c r="AE36" s="1">
        <v>131.80000000000001</v>
      </c>
      <c r="AF36" s="1">
        <v>131</v>
      </c>
      <c r="AG36" s="1">
        <f t="shared" si="4"/>
        <v>131.5</v>
      </c>
      <c r="AH36" s="1">
        <v>124.7</v>
      </c>
      <c r="AI36" s="1">
        <v>124.1</v>
      </c>
      <c r="AJ36" s="1">
        <v>124.7</v>
      </c>
      <c r="AK36" s="1">
        <f t="shared" si="12"/>
        <v>124.5</v>
      </c>
      <c r="AL36" s="1">
        <v>249.7</v>
      </c>
      <c r="AM36" s="1">
        <v>249.5</v>
      </c>
      <c r="AN36" s="1">
        <v>249.2</v>
      </c>
      <c r="AO36" s="1">
        <f t="shared" si="9"/>
        <v>249.46666666666667</v>
      </c>
      <c r="AP36" s="1">
        <v>67.3</v>
      </c>
      <c r="AQ36" s="1">
        <v>66.599999999999994</v>
      </c>
      <c r="AR36" s="1">
        <v>66.2</v>
      </c>
      <c r="AS36" s="1">
        <f t="shared" si="13"/>
        <v>66.699999999999989</v>
      </c>
      <c r="AT36" s="1">
        <v>48.4</v>
      </c>
      <c r="AU36" s="1">
        <v>48.4</v>
      </c>
      <c r="AV36" s="1">
        <v>48.4</v>
      </c>
      <c r="AW36" s="1">
        <f t="shared" si="14"/>
        <v>48.4</v>
      </c>
      <c r="AX36" s="1">
        <v>28</v>
      </c>
      <c r="AY36" s="1">
        <v>73</v>
      </c>
    </row>
    <row r="37" spans="1:51" x14ac:dyDescent="0.25">
      <c r="A37" s="1">
        <v>120</v>
      </c>
      <c r="B37" s="39">
        <v>43796.291666666664</v>
      </c>
      <c r="C37" s="1"/>
      <c r="D37" s="1">
        <v>136.1</v>
      </c>
      <c r="E37" s="1">
        <v>135.19999999999999</v>
      </c>
      <c r="F37" s="1">
        <v>136</v>
      </c>
      <c r="G37" s="1">
        <f t="shared" si="0"/>
        <v>135.76666666666665</v>
      </c>
      <c r="H37" s="1">
        <v>128.9</v>
      </c>
      <c r="I37" s="1">
        <v>131</v>
      </c>
      <c r="J37" s="1">
        <v>130.4</v>
      </c>
      <c r="K37" s="1">
        <f t="shared" si="10"/>
        <v>130.1</v>
      </c>
      <c r="L37" s="1">
        <v>264.2</v>
      </c>
      <c r="M37" s="1">
        <v>263.5</v>
      </c>
      <c r="N37" s="1">
        <v>264.5</v>
      </c>
      <c r="O37" s="1"/>
      <c r="P37" s="1">
        <v>67.7</v>
      </c>
      <c r="Q37" s="1">
        <v>68.2</v>
      </c>
      <c r="R37" s="1">
        <v>68</v>
      </c>
      <c r="S37" s="1">
        <f t="shared" si="2"/>
        <v>67.966666666666669</v>
      </c>
      <c r="T37" s="1">
        <v>54.2</v>
      </c>
      <c r="U37" s="1">
        <v>54.2</v>
      </c>
      <c r="V37" s="1">
        <v>54.2</v>
      </c>
      <c r="W37" s="1">
        <f t="shared" si="11"/>
        <v>54.20000000000001</v>
      </c>
      <c r="X37" s="1">
        <v>35</v>
      </c>
      <c r="Y37" s="1">
        <v>61</v>
      </c>
      <c r="AA37" s="1">
        <v>120</v>
      </c>
      <c r="AB37" s="2">
        <v>43796.291666666664</v>
      </c>
      <c r="AC37" s="1"/>
      <c r="AD37" s="1">
        <v>132.1</v>
      </c>
      <c r="AE37" s="1">
        <v>132.9</v>
      </c>
      <c r="AF37" s="1">
        <v>132.30000000000001</v>
      </c>
      <c r="AG37" s="1">
        <f t="shared" si="4"/>
        <v>132.43333333333334</v>
      </c>
      <c r="AH37" s="1">
        <v>130.9</v>
      </c>
      <c r="AI37" s="1">
        <v>131.6</v>
      </c>
      <c r="AJ37" s="1">
        <v>130.30000000000001</v>
      </c>
      <c r="AK37" s="1">
        <f t="shared" si="12"/>
        <v>130.93333333333334</v>
      </c>
      <c r="AL37" s="1">
        <v>260.7</v>
      </c>
      <c r="AM37" s="1">
        <v>260.60000000000002</v>
      </c>
      <c r="AN37" s="1">
        <v>260.3</v>
      </c>
      <c r="AO37" s="1">
        <f t="shared" si="9"/>
        <v>260.5333333333333</v>
      </c>
      <c r="AP37" s="1">
        <v>66.400000000000006</v>
      </c>
      <c r="AQ37" s="1">
        <v>66.8</v>
      </c>
      <c r="AR37" s="1">
        <v>66.3</v>
      </c>
      <c r="AS37" s="1">
        <f t="shared" si="13"/>
        <v>66.5</v>
      </c>
      <c r="AT37" s="1">
        <v>48.8</v>
      </c>
      <c r="AU37" s="1">
        <v>48.8</v>
      </c>
      <c r="AV37" s="1">
        <v>48.8</v>
      </c>
      <c r="AW37" s="1">
        <f t="shared" si="14"/>
        <v>48.79999999999999</v>
      </c>
      <c r="AX37" s="1">
        <v>35</v>
      </c>
      <c r="AY37" s="1">
        <v>61</v>
      </c>
    </row>
    <row r="38" spans="1:51" x14ac:dyDescent="0.25">
      <c r="A38" s="1">
        <v>124</v>
      </c>
      <c r="B38" s="39">
        <v>43796.458333333336</v>
      </c>
      <c r="C38" s="1"/>
      <c r="D38" s="1">
        <v>138.5</v>
      </c>
      <c r="E38" s="1">
        <v>137.5</v>
      </c>
      <c r="F38" s="1">
        <v>138.1</v>
      </c>
      <c r="G38" s="1">
        <f t="shared" si="0"/>
        <v>138.03333333333333</v>
      </c>
      <c r="H38" s="1">
        <v>133.5</v>
      </c>
      <c r="I38" s="1">
        <v>133.69999999999999</v>
      </c>
      <c r="J38" s="1">
        <v>133.4</v>
      </c>
      <c r="K38" s="1">
        <f t="shared" si="10"/>
        <v>133.53333333333333</v>
      </c>
      <c r="L38" s="1">
        <v>261</v>
      </c>
      <c r="M38" s="1">
        <v>260.7</v>
      </c>
      <c r="N38" s="1">
        <v>260.89999999999998</v>
      </c>
      <c r="O38" s="1"/>
      <c r="P38" s="1">
        <v>79.8</v>
      </c>
      <c r="Q38" s="1">
        <v>79.099999999999994</v>
      </c>
      <c r="R38" s="1">
        <v>79.400000000000006</v>
      </c>
      <c r="S38" s="1">
        <f t="shared" si="2"/>
        <v>79.433333333333323</v>
      </c>
      <c r="T38" s="1">
        <v>64.2</v>
      </c>
      <c r="U38" s="1">
        <v>64.2</v>
      </c>
      <c r="V38" s="1">
        <v>64.2</v>
      </c>
      <c r="W38" s="1">
        <f t="shared" si="11"/>
        <v>64.2</v>
      </c>
      <c r="X38" s="1">
        <v>31</v>
      </c>
      <c r="Y38" s="1">
        <v>60</v>
      </c>
      <c r="AA38" s="1">
        <v>124</v>
      </c>
      <c r="AB38" s="2">
        <v>43796.458333333336</v>
      </c>
      <c r="AC38" s="1"/>
      <c r="AD38" s="1">
        <v>131.69999999999999</v>
      </c>
      <c r="AE38" s="1">
        <v>130.4</v>
      </c>
      <c r="AF38" s="1">
        <v>130.69999999999999</v>
      </c>
      <c r="AG38" s="1">
        <f t="shared" si="4"/>
        <v>130.93333333333334</v>
      </c>
      <c r="AH38" s="1">
        <v>124.9</v>
      </c>
      <c r="AI38" s="1">
        <v>124.5</v>
      </c>
      <c r="AJ38" s="1">
        <v>124.2</v>
      </c>
      <c r="AK38" s="1">
        <f t="shared" si="12"/>
        <v>124.53333333333335</v>
      </c>
      <c r="AL38" s="1">
        <v>256.60000000000002</v>
      </c>
      <c r="AM38" s="1">
        <v>255.8</v>
      </c>
      <c r="AN38" s="1">
        <v>256.60000000000002</v>
      </c>
      <c r="AO38" s="1">
        <f t="shared" si="9"/>
        <v>256.33333333333337</v>
      </c>
      <c r="AP38" s="1">
        <v>78.3</v>
      </c>
      <c r="AQ38" s="1">
        <v>78.2</v>
      </c>
      <c r="AR38" s="1">
        <v>77.900000000000006</v>
      </c>
      <c r="AS38" s="1">
        <f t="shared" si="13"/>
        <v>78.13333333333334</v>
      </c>
      <c r="AT38" s="1">
        <v>58.1</v>
      </c>
      <c r="AU38" s="1">
        <v>58.1</v>
      </c>
      <c r="AV38" s="1">
        <v>58.1</v>
      </c>
      <c r="AW38" s="1">
        <f t="shared" si="14"/>
        <v>58.1</v>
      </c>
      <c r="AX38" s="1">
        <v>31</v>
      </c>
      <c r="AY38" s="1">
        <v>60</v>
      </c>
    </row>
    <row r="39" spans="1:51" x14ac:dyDescent="0.25">
      <c r="A39" s="1">
        <v>128</v>
      </c>
      <c r="B39" s="39">
        <v>43796.625</v>
      </c>
      <c r="C39" s="1"/>
      <c r="D39" s="1">
        <v>142.4</v>
      </c>
      <c r="E39" s="1">
        <v>141.80000000000001</v>
      </c>
      <c r="F39" s="1">
        <v>141</v>
      </c>
      <c r="G39" s="1">
        <f t="shared" si="0"/>
        <v>141.73333333333335</v>
      </c>
      <c r="H39" s="1">
        <v>134.4</v>
      </c>
      <c r="I39" s="1">
        <v>134.69999999999999</v>
      </c>
      <c r="J39" s="1">
        <v>135.1</v>
      </c>
      <c r="K39" s="1">
        <f t="shared" si="10"/>
        <v>134.73333333333335</v>
      </c>
      <c r="L39" s="1">
        <v>267.7</v>
      </c>
      <c r="M39" s="1">
        <v>268</v>
      </c>
      <c r="N39" s="1">
        <v>269.7</v>
      </c>
      <c r="O39" s="1"/>
      <c r="P39" s="1">
        <v>73.7</v>
      </c>
      <c r="Q39" s="1">
        <v>73.8</v>
      </c>
      <c r="R39" s="1">
        <v>74.2</v>
      </c>
      <c r="S39" s="1">
        <f t="shared" si="2"/>
        <v>73.899999999999991</v>
      </c>
      <c r="T39" s="1">
        <v>61.2</v>
      </c>
      <c r="U39" s="1">
        <v>61.2</v>
      </c>
      <c r="V39" s="1">
        <v>61.2</v>
      </c>
      <c r="W39" s="1">
        <f t="shared" si="11"/>
        <v>61.20000000000001</v>
      </c>
      <c r="X39" s="1">
        <v>33</v>
      </c>
      <c r="Y39" s="1">
        <v>53</v>
      </c>
      <c r="AA39" s="1">
        <v>128</v>
      </c>
      <c r="AB39" s="2">
        <v>43796.625</v>
      </c>
      <c r="AC39" s="1"/>
      <c r="AD39" s="1">
        <v>130.30000000000001</v>
      </c>
      <c r="AE39" s="1">
        <v>131.4</v>
      </c>
      <c r="AF39" s="1">
        <v>131.1</v>
      </c>
      <c r="AG39" s="1">
        <f t="shared" si="4"/>
        <v>130.93333333333337</v>
      </c>
      <c r="AH39" s="1">
        <v>126</v>
      </c>
      <c r="AI39" s="1">
        <v>124.1</v>
      </c>
      <c r="AJ39" s="1">
        <v>126.7</v>
      </c>
      <c r="AK39" s="1">
        <f t="shared" si="12"/>
        <v>125.60000000000001</v>
      </c>
      <c r="AL39" s="1">
        <v>259.5</v>
      </c>
      <c r="AM39" s="1">
        <v>259.2</v>
      </c>
      <c r="AN39" s="1">
        <v>258.2</v>
      </c>
      <c r="AO39" s="1">
        <f t="shared" si="9"/>
        <v>258.9666666666667</v>
      </c>
      <c r="AP39" s="1">
        <v>70.2</v>
      </c>
      <c r="AQ39" s="1">
        <v>69.2</v>
      </c>
      <c r="AR39" s="1">
        <v>70.3</v>
      </c>
      <c r="AS39" s="1">
        <f t="shared" si="13"/>
        <v>69.899999999999991</v>
      </c>
      <c r="AT39" s="1">
        <v>56.4</v>
      </c>
      <c r="AU39" s="1">
        <v>56.4</v>
      </c>
      <c r="AV39" s="1">
        <v>56.4</v>
      </c>
      <c r="AW39" s="1">
        <f t="shared" si="14"/>
        <v>56.4</v>
      </c>
      <c r="AX39" s="1">
        <v>33</v>
      </c>
      <c r="AY39" s="1">
        <v>53</v>
      </c>
    </row>
    <row r="40" spans="1:51" x14ac:dyDescent="0.25">
      <c r="A40" s="1">
        <v>132</v>
      </c>
      <c r="B40" s="39">
        <v>43796.9375</v>
      </c>
      <c r="C40" s="1"/>
      <c r="D40" s="1">
        <v>136.80000000000001</v>
      </c>
      <c r="E40" s="1">
        <v>136.30000000000001</v>
      </c>
      <c r="F40" s="1">
        <v>137.69999999999999</v>
      </c>
      <c r="G40" s="1">
        <f t="shared" si="0"/>
        <v>136.93333333333334</v>
      </c>
      <c r="H40" s="1">
        <v>141.30000000000001</v>
      </c>
      <c r="I40" s="1">
        <v>143.9</v>
      </c>
      <c r="J40" s="1">
        <v>142.4</v>
      </c>
      <c r="K40" s="1">
        <f t="shared" si="10"/>
        <v>142.53333333333333</v>
      </c>
      <c r="L40" s="1">
        <v>270</v>
      </c>
      <c r="M40" s="1">
        <v>269.10000000000002</v>
      </c>
      <c r="N40" s="1">
        <v>269.2</v>
      </c>
      <c r="O40" s="1"/>
      <c r="P40" s="1">
        <v>75.599999999999994</v>
      </c>
      <c r="Q40" s="1">
        <v>75.3</v>
      </c>
      <c r="R40" s="1">
        <v>74.900000000000006</v>
      </c>
      <c r="S40" s="1">
        <f t="shared" si="2"/>
        <v>75.266666666666666</v>
      </c>
      <c r="T40" s="1">
        <v>59.8</v>
      </c>
      <c r="U40" s="1">
        <v>59.8</v>
      </c>
      <c r="V40" s="1">
        <v>59.8</v>
      </c>
      <c r="W40" s="1">
        <f t="shared" si="11"/>
        <v>59.79999999999999</v>
      </c>
      <c r="X40" s="1">
        <v>28</v>
      </c>
      <c r="Y40" s="1">
        <v>71</v>
      </c>
      <c r="AA40" s="1">
        <v>132</v>
      </c>
      <c r="AB40" s="2">
        <v>43796.9375</v>
      </c>
      <c r="AC40" s="1"/>
      <c r="AD40" s="1">
        <v>134.5</v>
      </c>
      <c r="AE40" s="1">
        <v>133.4</v>
      </c>
      <c r="AF40" s="1">
        <v>133.5</v>
      </c>
      <c r="AG40" s="1">
        <f t="shared" si="4"/>
        <v>133.79999999999998</v>
      </c>
      <c r="AH40" s="1">
        <v>141.30000000000001</v>
      </c>
      <c r="AI40" s="1">
        <v>141</v>
      </c>
      <c r="AJ40" s="1">
        <v>142.6</v>
      </c>
      <c r="AK40" s="1">
        <f t="shared" si="12"/>
        <v>141.63333333333333</v>
      </c>
      <c r="AL40" s="1">
        <v>266.39999999999998</v>
      </c>
      <c r="AM40" s="1">
        <v>267.2</v>
      </c>
      <c r="AN40" s="1">
        <v>266</v>
      </c>
      <c r="AO40" s="1">
        <f t="shared" si="9"/>
        <v>266.5333333333333</v>
      </c>
      <c r="AP40" s="1">
        <v>70.7</v>
      </c>
      <c r="AQ40" s="1">
        <v>70.2</v>
      </c>
      <c r="AR40" s="1">
        <v>69.7</v>
      </c>
      <c r="AS40" s="1">
        <f t="shared" si="13"/>
        <v>70.2</v>
      </c>
      <c r="AT40" s="1">
        <v>53.3</v>
      </c>
      <c r="AU40" s="1">
        <v>53.3</v>
      </c>
      <c r="AV40" s="1">
        <v>53.3</v>
      </c>
      <c r="AW40" s="1">
        <f t="shared" si="14"/>
        <v>53.29999999999999</v>
      </c>
      <c r="AX40" s="1">
        <v>28</v>
      </c>
      <c r="AY40" s="1">
        <v>71</v>
      </c>
    </row>
    <row r="41" spans="1:51" x14ac:dyDescent="0.25">
      <c r="A41" s="1">
        <v>136</v>
      </c>
      <c r="B41" s="39">
        <v>43797.25</v>
      </c>
      <c r="C41" s="1" t="s">
        <v>74</v>
      </c>
      <c r="D41" s="1">
        <v>139.69999999999999</v>
      </c>
      <c r="E41" s="1">
        <v>141.30000000000001</v>
      </c>
      <c r="F41" s="1">
        <v>140.6</v>
      </c>
      <c r="G41" s="1">
        <f t="shared" si="0"/>
        <v>140.53333333333333</v>
      </c>
      <c r="H41" s="1">
        <v>130.4</v>
      </c>
      <c r="I41" s="1">
        <v>129.9</v>
      </c>
      <c r="J41" s="1">
        <v>131.19999999999999</v>
      </c>
      <c r="K41" s="1">
        <f t="shared" si="10"/>
        <v>130.5</v>
      </c>
      <c r="L41" s="1">
        <v>263.10000000000002</v>
      </c>
      <c r="M41" s="1">
        <v>263.3</v>
      </c>
      <c r="N41" s="1">
        <v>262.8</v>
      </c>
      <c r="O41" s="1"/>
      <c r="P41" s="1">
        <v>68.8</v>
      </c>
      <c r="Q41" s="1">
        <v>68.7</v>
      </c>
      <c r="R41" s="1">
        <v>69.099999999999994</v>
      </c>
      <c r="S41" s="1">
        <f t="shared" si="2"/>
        <v>68.86666666666666</v>
      </c>
      <c r="T41" s="1">
        <v>57.8</v>
      </c>
      <c r="U41" s="1">
        <v>57.8</v>
      </c>
      <c r="V41" s="1">
        <v>57.8</v>
      </c>
      <c r="W41" s="1">
        <f t="shared" si="11"/>
        <v>57.79999999999999</v>
      </c>
      <c r="X41" s="1">
        <v>28</v>
      </c>
      <c r="Y41" s="1">
        <v>73</v>
      </c>
      <c r="AA41" s="1">
        <v>136</v>
      </c>
      <c r="AB41" s="2">
        <v>43797.25</v>
      </c>
      <c r="AC41" s="1"/>
      <c r="AD41" s="1">
        <v>141.4</v>
      </c>
      <c r="AE41" s="1">
        <v>140.19999999999999</v>
      </c>
      <c r="AF41" s="1">
        <v>141.69999999999999</v>
      </c>
      <c r="AG41" s="1">
        <f t="shared" si="4"/>
        <v>141.1</v>
      </c>
      <c r="AH41" s="1">
        <v>136.19999999999999</v>
      </c>
      <c r="AI41" s="1">
        <v>136.5</v>
      </c>
      <c r="AJ41" s="1">
        <v>135.6</v>
      </c>
      <c r="AK41" s="1">
        <f t="shared" si="12"/>
        <v>136.1</v>
      </c>
      <c r="AL41" s="1">
        <v>269.89999999999998</v>
      </c>
      <c r="AM41" s="1">
        <v>269.8</v>
      </c>
      <c r="AN41" s="1">
        <v>268.39999999999998</v>
      </c>
      <c r="AO41" s="1">
        <f t="shared" si="9"/>
        <v>269.36666666666667</v>
      </c>
      <c r="AP41" s="1">
        <v>68.7</v>
      </c>
      <c r="AQ41" s="1">
        <v>69.7</v>
      </c>
      <c r="AR41" s="1">
        <v>69.5</v>
      </c>
      <c r="AS41" s="1">
        <f t="shared" si="13"/>
        <v>69.3</v>
      </c>
      <c r="AT41" s="1">
        <v>50.4</v>
      </c>
      <c r="AU41" s="1">
        <v>50.4</v>
      </c>
      <c r="AV41" s="1">
        <v>50.4</v>
      </c>
      <c r="AW41" s="1">
        <f t="shared" si="14"/>
        <v>50.4</v>
      </c>
      <c r="AX41" s="1">
        <v>28</v>
      </c>
      <c r="AY41" s="1">
        <v>73</v>
      </c>
    </row>
    <row r="42" spans="1:51" x14ac:dyDescent="0.25">
      <c r="A42" s="1">
        <v>140</v>
      </c>
      <c r="B42" s="39">
        <v>43797.416666666664</v>
      </c>
      <c r="C42" s="1"/>
      <c r="D42" s="1">
        <v>135.6</v>
      </c>
      <c r="E42" s="1">
        <v>135.5</v>
      </c>
      <c r="F42" s="1">
        <v>135.69999999999999</v>
      </c>
      <c r="G42" s="1">
        <f t="shared" si="0"/>
        <v>135.6</v>
      </c>
      <c r="H42" s="1">
        <v>130.6</v>
      </c>
      <c r="I42" s="1">
        <v>130.9</v>
      </c>
      <c r="J42" s="1">
        <v>129.30000000000001</v>
      </c>
      <c r="K42" s="1">
        <f t="shared" si="10"/>
        <v>130.26666666666668</v>
      </c>
      <c r="L42" s="1">
        <v>260.7</v>
      </c>
      <c r="M42" s="1">
        <v>260</v>
      </c>
      <c r="N42" s="1">
        <v>260.5</v>
      </c>
      <c r="O42" s="1"/>
      <c r="P42" s="1">
        <v>75.3</v>
      </c>
      <c r="Q42" s="1">
        <v>75.099999999999994</v>
      </c>
      <c r="R42" s="1">
        <v>76.3</v>
      </c>
      <c r="S42" s="1">
        <f t="shared" si="2"/>
        <v>75.566666666666663</v>
      </c>
      <c r="T42" s="1">
        <v>63.4</v>
      </c>
      <c r="U42" s="1">
        <v>63.4</v>
      </c>
      <c r="V42" s="1">
        <v>63.4</v>
      </c>
      <c r="W42" s="1">
        <f t="shared" si="11"/>
        <v>63.4</v>
      </c>
      <c r="X42" s="1">
        <v>34</v>
      </c>
      <c r="Y42" s="1">
        <v>62</v>
      </c>
      <c r="AA42" s="1">
        <v>140</v>
      </c>
      <c r="AB42" s="2">
        <v>43797.416666666664</v>
      </c>
      <c r="AC42" s="1"/>
      <c r="AD42" s="1">
        <v>139.9</v>
      </c>
      <c r="AE42" s="1">
        <v>140.19999999999999</v>
      </c>
      <c r="AF42" s="1">
        <v>140.30000000000001</v>
      </c>
      <c r="AG42" s="1">
        <f t="shared" si="4"/>
        <v>140.13333333333335</v>
      </c>
      <c r="AH42" s="1">
        <v>134.19999999999999</v>
      </c>
      <c r="AI42" s="1">
        <v>134.9</v>
      </c>
      <c r="AJ42" s="1">
        <v>134.30000000000001</v>
      </c>
      <c r="AK42" s="1">
        <f t="shared" si="12"/>
        <v>134.46666666666667</v>
      </c>
      <c r="AL42" s="1">
        <v>268.5</v>
      </c>
      <c r="AM42" s="1">
        <v>267.5</v>
      </c>
      <c r="AN42" s="1">
        <v>267.8</v>
      </c>
      <c r="AO42" s="1">
        <f t="shared" si="9"/>
        <v>267.93333333333334</v>
      </c>
      <c r="AP42" s="1">
        <v>72.099999999999994</v>
      </c>
      <c r="AQ42" s="1">
        <v>71.7</v>
      </c>
      <c r="AR42" s="1">
        <v>70.7</v>
      </c>
      <c r="AS42" s="1">
        <f t="shared" si="13"/>
        <v>71.5</v>
      </c>
      <c r="AT42" s="1">
        <v>58.9</v>
      </c>
      <c r="AU42" s="1">
        <v>58.9</v>
      </c>
      <c r="AV42" s="1">
        <v>58.9</v>
      </c>
      <c r="AW42" s="1">
        <f t="shared" si="14"/>
        <v>58.9</v>
      </c>
      <c r="AX42" s="1">
        <v>34</v>
      </c>
      <c r="AY42" s="1">
        <v>63</v>
      </c>
    </row>
    <row r="43" spans="1:51" x14ac:dyDescent="0.25">
      <c r="A43" s="1">
        <v>144</v>
      </c>
      <c r="B43" s="39">
        <v>43797.583333333336</v>
      </c>
      <c r="C43" s="1"/>
      <c r="D43" s="1">
        <v>135.19999999999999</v>
      </c>
      <c r="E43" s="1">
        <v>136</v>
      </c>
      <c r="F43" s="1">
        <v>135.6</v>
      </c>
      <c r="G43" s="1">
        <f t="shared" si="0"/>
        <v>135.6</v>
      </c>
      <c r="H43" s="1">
        <v>141.30000000000001</v>
      </c>
      <c r="I43" s="1">
        <v>140.5</v>
      </c>
      <c r="J43" s="1">
        <v>140.30000000000001</v>
      </c>
      <c r="K43" s="1">
        <f t="shared" si="10"/>
        <v>140.70000000000002</v>
      </c>
      <c r="L43" s="1">
        <v>268.89999999999998</v>
      </c>
      <c r="M43" s="1">
        <v>269.10000000000002</v>
      </c>
      <c r="N43" s="1">
        <v>268</v>
      </c>
      <c r="O43" s="1"/>
      <c r="P43" s="1">
        <v>83</v>
      </c>
      <c r="Q43" s="1">
        <v>82.7</v>
      </c>
      <c r="R43" s="1">
        <v>82.9</v>
      </c>
      <c r="S43" s="1">
        <f t="shared" si="2"/>
        <v>82.86666666666666</v>
      </c>
      <c r="T43" s="1">
        <v>67.8</v>
      </c>
      <c r="U43" s="1">
        <v>67.8</v>
      </c>
      <c r="V43" s="1">
        <v>67.8</v>
      </c>
      <c r="W43" s="1">
        <f t="shared" si="11"/>
        <v>67.8</v>
      </c>
      <c r="X43" s="1">
        <v>34</v>
      </c>
      <c r="Y43" s="1">
        <v>57</v>
      </c>
      <c r="AA43" s="1">
        <v>144</v>
      </c>
      <c r="AB43" s="2">
        <v>43797.583333333336</v>
      </c>
      <c r="AC43" s="1"/>
      <c r="AD43" s="1">
        <v>133.4</v>
      </c>
      <c r="AE43" s="1">
        <v>133.80000000000001</v>
      </c>
      <c r="AF43" s="1">
        <v>134.1</v>
      </c>
      <c r="AG43" s="1">
        <f t="shared" si="4"/>
        <v>133.76666666666668</v>
      </c>
      <c r="AH43" s="1">
        <v>141.30000000000001</v>
      </c>
      <c r="AI43" s="1">
        <v>140.5</v>
      </c>
      <c r="AJ43" s="1">
        <v>139.4</v>
      </c>
      <c r="AK43" s="1">
        <f t="shared" si="12"/>
        <v>140.4</v>
      </c>
      <c r="AL43" s="1">
        <v>271.3</v>
      </c>
      <c r="AM43" s="1">
        <v>272.10000000000002</v>
      </c>
      <c r="AN43" s="1">
        <v>272.3</v>
      </c>
      <c r="AO43" s="1">
        <f t="shared" si="9"/>
        <v>271.90000000000003</v>
      </c>
      <c r="AP43" s="1">
        <v>78.2</v>
      </c>
      <c r="AQ43" s="1">
        <v>78.599999999999994</v>
      </c>
      <c r="AR43" s="1">
        <v>77.599999999999994</v>
      </c>
      <c r="AS43" s="1">
        <f t="shared" si="13"/>
        <v>78.13333333333334</v>
      </c>
      <c r="AT43" s="1">
        <v>64</v>
      </c>
      <c r="AU43" s="1">
        <v>64</v>
      </c>
      <c r="AV43" s="1">
        <v>64</v>
      </c>
      <c r="AW43" s="1">
        <f t="shared" si="14"/>
        <v>64</v>
      </c>
      <c r="AX43" s="1">
        <v>34</v>
      </c>
      <c r="AY43" s="1">
        <v>57</v>
      </c>
    </row>
    <row r="44" spans="1:51" x14ac:dyDescent="0.25">
      <c r="A44" s="1">
        <v>148</v>
      </c>
      <c r="B44" s="39">
        <v>43797.75</v>
      </c>
      <c r="C44" s="1"/>
      <c r="D44" s="1">
        <v>134</v>
      </c>
      <c r="E44" s="1">
        <v>134.5</v>
      </c>
      <c r="F44" s="1">
        <v>132.19999999999999</v>
      </c>
      <c r="G44" s="1">
        <f t="shared" si="0"/>
        <v>133.56666666666666</v>
      </c>
      <c r="H44" s="1">
        <v>124</v>
      </c>
      <c r="I44" s="1">
        <v>124.6</v>
      </c>
      <c r="J44" s="1">
        <v>124.2</v>
      </c>
      <c r="K44" s="1">
        <f t="shared" si="10"/>
        <v>124.26666666666667</v>
      </c>
      <c r="L44" s="1">
        <v>262.89999999999998</v>
      </c>
      <c r="M44" s="1">
        <v>262.39999999999998</v>
      </c>
      <c r="N44" s="1">
        <v>261.60000000000002</v>
      </c>
      <c r="O44" s="1"/>
      <c r="P44" s="1">
        <v>75.400000000000006</v>
      </c>
      <c r="Q44" s="1">
        <v>75.3</v>
      </c>
      <c r="R44" s="1">
        <v>75</v>
      </c>
      <c r="S44" s="1">
        <f t="shared" si="2"/>
        <v>75.233333333333334</v>
      </c>
      <c r="T44" s="1">
        <v>60</v>
      </c>
      <c r="U44" s="1">
        <v>60</v>
      </c>
      <c r="V44" s="1">
        <v>60</v>
      </c>
      <c r="W44" s="1">
        <f t="shared" si="11"/>
        <v>60</v>
      </c>
      <c r="X44" s="1">
        <v>30</v>
      </c>
      <c r="Y44" s="1">
        <v>65</v>
      </c>
      <c r="AA44" s="1">
        <v>148</v>
      </c>
      <c r="AB44" s="2">
        <v>43797.75</v>
      </c>
      <c r="AC44" s="1"/>
      <c r="AD44" s="1">
        <v>137</v>
      </c>
      <c r="AE44" s="1">
        <v>138.30000000000001</v>
      </c>
      <c r="AF44" s="1">
        <v>137.19999999999999</v>
      </c>
      <c r="AG44" s="1">
        <f t="shared" si="4"/>
        <v>137.5</v>
      </c>
      <c r="AH44" s="1">
        <v>124.3</v>
      </c>
      <c r="AI44" s="1">
        <v>123.7</v>
      </c>
      <c r="AJ44" s="1">
        <v>124.5</v>
      </c>
      <c r="AK44" s="1">
        <f t="shared" si="12"/>
        <v>124.16666666666667</v>
      </c>
      <c r="AL44" s="1">
        <v>273.60000000000002</v>
      </c>
      <c r="AM44" s="1">
        <v>273.39999999999998</v>
      </c>
      <c r="AN44" s="1">
        <v>272.10000000000002</v>
      </c>
      <c r="AO44" s="1">
        <f t="shared" si="9"/>
        <v>273.03333333333336</v>
      </c>
      <c r="AP44" s="1">
        <v>70.5</v>
      </c>
      <c r="AQ44" s="1">
        <v>71.400000000000006</v>
      </c>
      <c r="AR44" s="1">
        <v>70.2</v>
      </c>
      <c r="AS44" s="1">
        <f t="shared" si="13"/>
        <v>70.7</v>
      </c>
      <c r="AT44" s="1">
        <v>54.4</v>
      </c>
      <c r="AU44" s="1">
        <v>54.4</v>
      </c>
      <c r="AV44" s="1">
        <v>54.4</v>
      </c>
      <c r="AW44" s="1">
        <f t="shared" si="14"/>
        <v>54.4</v>
      </c>
      <c r="AX44" s="1">
        <v>30</v>
      </c>
      <c r="AY44" s="1">
        <v>65</v>
      </c>
    </row>
    <row r="45" spans="1:51" x14ac:dyDescent="0.25">
      <c r="A45" s="1">
        <v>152</v>
      </c>
      <c r="B45" s="39">
        <v>43797.916666666664</v>
      </c>
      <c r="C45" s="1"/>
      <c r="D45" s="1">
        <v>129.4</v>
      </c>
      <c r="E45" s="1">
        <v>129.30000000000001</v>
      </c>
      <c r="F45" s="1">
        <v>131.69999999999999</v>
      </c>
      <c r="G45" s="1">
        <f t="shared" si="0"/>
        <v>130.13333333333335</v>
      </c>
      <c r="H45" s="1">
        <v>138.69999999999999</v>
      </c>
      <c r="I45" s="1">
        <v>139</v>
      </c>
      <c r="J45" s="1">
        <v>139.6</v>
      </c>
      <c r="K45" s="1">
        <f t="shared" si="10"/>
        <v>139.1</v>
      </c>
      <c r="L45" s="1">
        <v>259.7</v>
      </c>
      <c r="M45" s="1">
        <v>259.10000000000002</v>
      </c>
      <c r="N45" s="1">
        <v>259</v>
      </c>
      <c r="O45" s="1"/>
      <c r="P45" s="1">
        <v>75.7</v>
      </c>
      <c r="Q45" s="1">
        <v>76.400000000000006</v>
      </c>
      <c r="R45" s="1">
        <v>76.599999999999994</v>
      </c>
      <c r="S45" s="1">
        <f t="shared" si="2"/>
        <v>76.233333333333334</v>
      </c>
      <c r="T45" s="1">
        <v>60.3</v>
      </c>
      <c r="U45" s="1">
        <v>60.3</v>
      </c>
      <c r="V45" s="1">
        <v>60.3</v>
      </c>
      <c r="W45" s="1">
        <f t="shared" si="11"/>
        <v>60.29999999999999</v>
      </c>
      <c r="X45" s="1">
        <v>30</v>
      </c>
      <c r="Y45" s="1">
        <v>70</v>
      </c>
      <c r="AA45" s="1">
        <v>152</v>
      </c>
      <c r="AB45" s="2">
        <v>43797.916666666664</v>
      </c>
      <c r="AC45" s="1"/>
      <c r="AD45" s="1">
        <v>138.69999999999999</v>
      </c>
      <c r="AE45" s="1">
        <v>140.19999999999999</v>
      </c>
      <c r="AF45" s="1">
        <v>140.6</v>
      </c>
      <c r="AG45" s="1">
        <f t="shared" si="4"/>
        <v>139.83333333333334</v>
      </c>
      <c r="AH45" s="1">
        <v>133.80000000000001</v>
      </c>
      <c r="AI45" s="1">
        <v>134.19999999999999</v>
      </c>
      <c r="AJ45" s="1">
        <v>135.5</v>
      </c>
      <c r="AK45" s="1">
        <f t="shared" si="12"/>
        <v>134.5</v>
      </c>
      <c r="AL45" s="1">
        <v>271.39999999999998</v>
      </c>
      <c r="AM45" s="1">
        <v>272.60000000000002</v>
      </c>
      <c r="AN45" s="1">
        <v>270.60000000000002</v>
      </c>
      <c r="AO45" s="1">
        <f t="shared" si="9"/>
        <v>271.53333333333336</v>
      </c>
      <c r="AP45" s="1">
        <v>70.2</v>
      </c>
      <c r="AQ45" s="1">
        <v>71.3</v>
      </c>
      <c r="AR45" s="1">
        <v>69.8</v>
      </c>
      <c r="AS45" s="1">
        <f t="shared" si="13"/>
        <v>70.433333333333337</v>
      </c>
      <c r="AT45" s="1">
        <v>53.9</v>
      </c>
      <c r="AU45" s="1">
        <v>53.9</v>
      </c>
      <c r="AV45" s="1">
        <v>53.9</v>
      </c>
      <c r="AW45" s="1">
        <f t="shared" si="14"/>
        <v>53.9</v>
      </c>
      <c r="AX45" s="1">
        <v>30</v>
      </c>
      <c r="AY45" s="1">
        <v>70</v>
      </c>
    </row>
    <row r="46" spans="1:51" x14ac:dyDescent="0.25">
      <c r="A46" s="1">
        <v>156</v>
      </c>
      <c r="B46" s="39">
        <v>43798.083333333336</v>
      </c>
      <c r="C46" s="1"/>
      <c r="D46" s="1">
        <v>139.1</v>
      </c>
      <c r="E46" s="1">
        <v>139.4</v>
      </c>
      <c r="F46" s="1">
        <v>139.30000000000001</v>
      </c>
      <c r="G46" s="1">
        <f t="shared" si="0"/>
        <v>139.26666666666668</v>
      </c>
      <c r="H46" s="1">
        <v>131.30000000000001</v>
      </c>
      <c r="I46" s="1">
        <v>131.19999999999999</v>
      </c>
      <c r="J46" s="1">
        <v>131.80000000000001</v>
      </c>
      <c r="K46" s="1">
        <f t="shared" si="10"/>
        <v>131.43333333333334</v>
      </c>
      <c r="L46" s="1">
        <v>260.39999999999998</v>
      </c>
      <c r="M46" s="1">
        <v>260.60000000000002</v>
      </c>
      <c r="N46" s="1">
        <v>261.2</v>
      </c>
      <c r="O46" s="1"/>
      <c r="P46" s="1">
        <v>72.099999999999994</v>
      </c>
      <c r="Q46" s="1">
        <v>72.400000000000006</v>
      </c>
      <c r="R46" s="1">
        <v>72.3</v>
      </c>
      <c r="S46" s="1">
        <f t="shared" si="2"/>
        <v>72.266666666666666</v>
      </c>
      <c r="T46" s="1">
        <v>59.7</v>
      </c>
      <c r="U46" s="1">
        <v>59.7</v>
      </c>
      <c r="V46" s="1">
        <v>59.7</v>
      </c>
      <c r="W46" s="1">
        <f t="shared" si="11"/>
        <v>59.70000000000001</v>
      </c>
      <c r="X46" s="1">
        <v>28</v>
      </c>
      <c r="Y46" s="1">
        <v>77</v>
      </c>
      <c r="AA46" s="1">
        <v>156</v>
      </c>
      <c r="AB46" s="2">
        <v>43798.083333333336</v>
      </c>
      <c r="AC46" s="1"/>
      <c r="AD46" s="1">
        <v>137.19999999999999</v>
      </c>
      <c r="AE46" s="1">
        <v>136.1</v>
      </c>
      <c r="AF46" s="1">
        <v>137.30000000000001</v>
      </c>
      <c r="AG46" s="1">
        <f t="shared" si="4"/>
        <v>136.86666666666665</v>
      </c>
      <c r="AH46" s="1">
        <v>132.9</v>
      </c>
      <c r="AI46" s="1">
        <v>131.4</v>
      </c>
      <c r="AJ46" s="1">
        <v>131</v>
      </c>
      <c r="AK46" s="1">
        <f t="shared" si="12"/>
        <v>131.76666666666668</v>
      </c>
      <c r="AL46" s="1">
        <v>272.10000000000002</v>
      </c>
      <c r="AM46" s="1">
        <v>270.5</v>
      </c>
      <c r="AN46" s="1">
        <v>271.8</v>
      </c>
      <c r="AO46" s="1">
        <f t="shared" si="9"/>
        <v>271.4666666666667</v>
      </c>
      <c r="AP46" s="1">
        <v>65.5</v>
      </c>
      <c r="AQ46" s="1">
        <v>66.099999999999994</v>
      </c>
      <c r="AR46" s="1">
        <v>64.7</v>
      </c>
      <c r="AS46" s="1">
        <f t="shared" si="13"/>
        <v>65.433333333333337</v>
      </c>
      <c r="AT46" s="1">
        <v>51.4</v>
      </c>
      <c r="AU46" s="1">
        <v>51.4</v>
      </c>
      <c r="AV46" s="1">
        <v>51.4</v>
      </c>
      <c r="AW46" s="1">
        <f t="shared" si="14"/>
        <v>51.4</v>
      </c>
      <c r="AX46" s="1">
        <v>28</v>
      </c>
      <c r="AY46" s="1">
        <v>77</v>
      </c>
    </row>
    <row r="47" spans="1:51" x14ac:dyDescent="0.25">
      <c r="A47" s="1">
        <v>160</v>
      </c>
      <c r="B47" s="39">
        <v>43798.25</v>
      </c>
      <c r="C47" s="1"/>
      <c r="D47" s="1">
        <v>138.1</v>
      </c>
      <c r="E47" s="1">
        <v>137.9</v>
      </c>
      <c r="F47" s="1">
        <v>138.19999999999999</v>
      </c>
      <c r="G47" s="1">
        <f t="shared" si="0"/>
        <v>138.06666666666666</v>
      </c>
      <c r="H47" s="1">
        <v>129.9</v>
      </c>
      <c r="I47" s="1">
        <v>130.19999999999999</v>
      </c>
      <c r="J47" s="1">
        <v>130.5</v>
      </c>
      <c r="K47" s="1">
        <f t="shared" si="10"/>
        <v>130.20000000000002</v>
      </c>
      <c r="L47" s="1">
        <v>257.3</v>
      </c>
      <c r="M47" s="1">
        <v>257.10000000000002</v>
      </c>
      <c r="N47" s="1">
        <v>257</v>
      </c>
      <c r="O47" s="1"/>
      <c r="P47" s="1">
        <v>72.2</v>
      </c>
      <c r="Q47" s="1">
        <v>72.7</v>
      </c>
      <c r="R47" s="1">
        <v>72.099999999999994</v>
      </c>
      <c r="S47" s="1">
        <f t="shared" si="2"/>
        <v>72.333333333333329</v>
      </c>
      <c r="T47" s="1">
        <v>59.4</v>
      </c>
      <c r="U47" s="1">
        <v>59.4</v>
      </c>
      <c r="V47" s="1">
        <v>59.4</v>
      </c>
      <c r="W47" s="1">
        <f t="shared" ref="W47:W82" si="15">AVERAGE(T47:V47)</f>
        <v>59.4</v>
      </c>
      <c r="X47" s="1">
        <v>30</v>
      </c>
      <c r="Y47" s="1">
        <v>77</v>
      </c>
      <c r="AA47" s="1">
        <v>160</v>
      </c>
      <c r="AB47" s="2">
        <v>43798.25</v>
      </c>
      <c r="AC47" s="1"/>
      <c r="AD47" s="1">
        <v>137.5</v>
      </c>
      <c r="AE47" s="1">
        <v>137.1</v>
      </c>
      <c r="AF47" s="1">
        <v>138.69999999999999</v>
      </c>
      <c r="AG47" s="1">
        <f t="shared" si="4"/>
        <v>137.76666666666668</v>
      </c>
      <c r="AH47" s="1">
        <v>130.9</v>
      </c>
      <c r="AI47" s="1">
        <v>131.30000000000001</v>
      </c>
      <c r="AJ47" s="1">
        <v>129.9</v>
      </c>
      <c r="AK47" s="1">
        <f t="shared" si="12"/>
        <v>130.70000000000002</v>
      </c>
      <c r="AL47" s="1">
        <v>270.39999999999998</v>
      </c>
      <c r="AM47" s="1">
        <v>270.7</v>
      </c>
      <c r="AN47" s="1">
        <v>270.39999999999998</v>
      </c>
      <c r="AO47" s="1">
        <f t="shared" si="9"/>
        <v>270.49999999999994</v>
      </c>
      <c r="AP47" s="1">
        <v>65.099999999999994</v>
      </c>
      <c r="AQ47" s="1">
        <v>65.7</v>
      </c>
      <c r="AR47" s="1">
        <v>64.2</v>
      </c>
      <c r="AS47" s="1">
        <f t="shared" si="13"/>
        <v>65</v>
      </c>
      <c r="AT47" s="1">
        <v>51.9</v>
      </c>
      <c r="AU47" s="1">
        <v>51.9</v>
      </c>
      <c r="AV47" s="1">
        <v>51.9</v>
      </c>
      <c r="AW47" s="1">
        <f t="shared" si="14"/>
        <v>51.9</v>
      </c>
      <c r="AX47" s="1">
        <v>30</v>
      </c>
      <c r="AY47" s="1">
        <v>77</v>
      </c>
    </row>
    <row r="48" spans="1:51" x14ac:dyDescent="0.25">
      <c r="A48" s="1">
        <v>164</v>
      </c>
      <c r="B48" s="39">
        <v>43798.416666666664</v>
      </c>
      <c r="C48" s="1"/>
      <c r="D48" s="1">
        <v>140.30000000000001</v>
      </c>
      <c r="E48" s="1">
        <v>140.6</v>
      </c>
      <c r="F48" s="1">
        <v>140.4</v>
      </c>
      <c r="G48" s="1">
        <f t="shared" si="0"/>
        <v>140.43333333333331</v>
      </c>
      <c r="H48" s="1">
        <v>133.5</v>
      </c>
      <c r="I48" s="1">
        <v>134.80000000000001</v>
      </c>
      <c r="J48" s="1">
        <v>135.19999999999999</v>
      </c>
      <c r="K48" s="1">
        <f t="shared" si="10"/>
        <v>134.5</v>
      </c>
      <c r="L48" s="1">
        <v>265.89999999999998</v>
      </c>
      <c r="M48" s="1">
        <v>266.10000000000002</v>
      </c>
      <c r="N48" s="1">
        <v>266.10000000000002</v>
      </c>
      <c r="O48" s="1"/>
      <c r="P48" s="1">
        <v>77.099999999999994</v>
      </c>
      <c r="Q48" s="1">
        <v>78.5</v>
      </c>
      <c r="R48" s="1">
        <v>78.2</v>
      </c>
      <c r="S48" s="1">
        <f t="shared" si="2"/>
        <v>77.933333333333337</v>
      </c>
      <c r="T48" s="1">
        <v>62.2</v>
      </c>
      <c r="U48" s="1">
        <v>62.2</v>
      </c>
      <c r="V48" s="1">
        <v>62.2</v>
      </c>
      <c r="W48" s="1">
        <f t="shared" si="15"/>
        <v>62.20000000000001</v>
      </c>
      <c r="X48" s="1">
        <v>39</v>
      </c>
      <c r="Y48" s="1">
        <v>59</v>
      </c>
      <c r="AA48" s="1">
        <v>164</v>
      </c>
      <c r="AB48" s="2">
        <v>43798.416666666664</v>
      </c>
      <c r="AC48" s="1"/>
      <c r="AD48" s="1">
        <v>141.9</v>
      </c>
      <c r="AE48" s="1">
        <v>142.19999999999999</v>
      </c>
      <c r="AF48" s="1">
        <v>141.9</v>
      </c>
      <c r="AG48" s="1">
        <f t="shared" si="4"/>
        <v>142</v>
      </c>
      <c r="AH48" s="1">
        <v>136.30000000000001</v>
      </c>
      <c r="AI48" s="1">
        <v>136</v>
      </c>
      <c r="AJ48" s="1">
        <v>135.19999999999999</v>
      </c>
      <c r="AK48" s="1">
        <f t="shared" si="12"/>
        <v>135.83333333333334</v>
      </c>
      <c r="AL48" s="1">
        <v>273.8</v>
      </c>
      <c r="AM48" s="1">
        <v>274.5</v>
      </c>
      <c r="AN48" s="1">
        <v>274.39999999999998</v>
      </c>
      <c r="AO48" s="1">
        <f t="shared" si="9"/>
        <v>274.23333333333329</v>
      </c>
      <c r="AP48" s="1">
        <v>72.5</v>
      </c>
      <c r="AQ48" s="1">
        <v>73</v>
      </c>
      <c r="AR48" s="1">
        <v>72.900000000000006</v>
      </c>
      <c r="AS48" s="1">
        <f t="shared" si="13"/>
        <v>72.8</v>
      </c>
      <c r="AT48" s="1">
        <v>57.4</v>
      </c>
      <c r="AU48" s="1">
        <v>57.4</v>
      </c>
      <c r="AV48" s="1">
        <v>57.4</v>
      </c>
      <c r="AW48" s="1">
        <f t="shared" si="14"/>
        <v>57.4</v>
      </c>
      <c r="AX48" s="1">
        <v>39</v>
      </c>
      <c r="AY48" s="1">
        <v>59</v>
      </c>
    </row>
    <row r="49" spans="1:51" x14ac:dyDescent="0.25">
      <c r="A49" s="1">
        <v>168</v>
      </c>
      <c r="B49" s="39">
        <v>43798.583333333336</v>
      </c>
      <c r="C49" s="1"/>
      <c r="D49" s="1">
        <v>138.6</v>
      </c>
      <c r="E49" s="1">
        <v>138.6</v>
      </c>
      <c r="F49" s="1">
        <v>138.19999999999999</v>
      </c>
      <c r="G49" s="1">
        <f t="shared" ref="G49:G82" si="16">AVERAGE(D49:F49)</f>
        <v>138.46666666666667</v>
      </c>
      <c r="H49" s="1">
        <v>130.4</v>
      </c>
      <c r="I49" s="1">
        <v>130</v>
      </c>
      <c r="J49" s="1">
        <v>130.1</v>
      </c>
      <c r="K49" s="1">
        <f t="shared" si="10"/>
        <v>130.16666666666666</v>
      </c>
      <c r="L49" s="1">
        <v>262.60000000000002</v>
      </c>
      <c r="M49" s="1">
        <v>263.39999999999998</v>
      </c>
      <c r="N49" s="1">
        <v>263.5</v>
      </c>
      <c r="O49" s="1"/>
      <c r="P49" s="1">
        <v>73.599999999999994</v>
      </c>
      <c r="Q49" s="1">
        <v>73.400000000000006</v>
      </c>
      <c r="R49" s="1">
        <v>73.3</v>
      </c>
      <c r="S49" s="1">
        <f t="shared" si="2"/>
        <v>73.433333333333337</v>
      </c>
      <c r="T49" s="1">
        <v>61.4</v>
      </c>
      <c r="U49" s="1">
        <v>61.4</v>
      </c>
      <c r="V49" s="1">
        <v>61.4</v>
      </c>
      <c r="W49" s="1">
        <f t="shared" si="15"/>
        <v>61.4</v>
      </c>
      <c r="X49" s="1">
        <v>31</v>
      </c>
      <c r="Y49" s="1">
        <v>66</v>
      </c>
      <c r="AA49" s="1">
        <v>168</v>
      </c>
      <c r="AB49" s="2">
        <v>43798.583333333336</v>
      </c>
      <c r="AC49" s="1"/>
      <c r="AD49" s="1">
        <v>143</v>
      </c>
      <c r="AE49" s="1">
        <v>142.69999999999999</v>
      </c>
      <c r="AF49" s="1">
        <v>142.1</v>
      </c>
      <c r="AG49" s="1">
        <f t="shared" si="4"/>
        <v>142.6</v>
      </c>
      <c r="AH49" s="1">
        <v>133.69999999999999</v>
      </c>
      <c r="AI49" s="1">
        <v>133.5</v>
      </c>
      <c r="AJ49" s="1">
        <v>134.9</v>
      </c>
      <c r="AK49" s="1">
        <f t="shared" si="12"/>
        <v>134.03333333333333</v>
      </c>
      <c r="AL49" s="1">
        <v>264.7</v>
      </c>
      <c r="AM49" s="1">
        <v>265.2</v>
      </c>
      <c r="AN49" s="1">
        <v>265.60000000000002</v>
      </c>
      <c r="AO49" s="1">
        <f t="shared" si="9"/>
        <v>265.16666666666669</v>
      </c>
      <c r="AP49" s="1">
        <v>70.099999999999994</v>
      </c>
      <c r="AQ49" s="1">
        <v>70.400000000000006</v>
      </c>
      <c r="AR49" s="1">
        <v>69.900000000000006</v>
      </c>
      <c r="AS49" s="1">
        <f t="shared" si="13"/>
        <v>70.13333333333334</v>
      </c>
      <c r="AT49" s="1">
        <v>56.7</v>
      </c>
      <c r="AU49" s="1">
        <v>56.7</v>
      </c>
      <c r="AV49" s="1">
        <v>56.7</v>
      </c>
      <c r="AW49" s="1">
        <f t="shared" si="14"/>
        <v>56.70000000000001</v>
      </c>
      <c r="AX49" s="1">
        <v>31</v>
      </c>
      <c r="AY49" s="1">
        <v>66</v>
      </c>
    </row>
    <row r="50" spans="1:51" x14ac:dyDescent="0.25">
      <c r="A50" s="1">
        <v>172</v>
      </c>
      <c r="B50" s="39">
        <v>43798.75</v>
      </c>
      <c r="C50" s="1"/>
      <c r="D50" s="1">
        <v>140.5</v>
      </c>
      <c r="E50" s="1">
        <v>140</v>
      </c>
      <c r="F50" s="1">
        <v>139</v>
      </c>
      <c r="G50" s="1">
        <f t="shared" si="16"/>
        <v>139.83333333333334</v>
      </c>
      <c r="H50" s="1">
        <v>132.4</v>
      </c>
      <c r="I50" s="1">
        <v>132.69999999999999</v>
      </c>
      <c r="J50" s="1">
        <v>132</v>
      </c>
      <c r="K50" s="1">
        <f t="shared" si="10"/>
        <v>132.36666666666667</v>
      </c>
      <c r="L50" s="1">
        <v>268.7</v>
      </c>
      <c r="M50" s="1">
        <v>268</v>
      </c>
      <c r="N50" s="1">
        <v>268.3</v>
      </c>
      <c r="O50" s="1"/>
      <c r="P50" s="1">
        <v>70</v>
      </c>
      <c r="Q50" s="1">
        <v>71.400000000000006</v>
      </c>
      <c r="R50" s="1">
        <v>71.5</v>
      </c>
      <c r="S50" s="1">
        <f t="shared" si="2"/>
        <v>70.966666666666669</v>
      </c>
      <c r="T50" s="1">
        <v>61.6</v>
      </c>
      <c r="U50" s="1">
        <v>61.6</v>
      </c>
      <c r="V50" s="1">
        <v>61.6</v>
      </c>
      <c r="W50" s="1">
        <f t="shared" si="15"/>
        <v>61.6</v>
      </c>
      <c r="X50" s="1">
        <v>31</v>
      </c>
      <c r="Y50" s="1">
        <v>70</v>
      </c>
      <c r="AA50" s="1">
        <v>172</v>
      </c>
      <c r="AB50" s="2">
        <v>43798.75</v>
      </c>
      <c r="AD50" s="1">
        <v>135</v>
      </c>
      <c r="AE50" s="1">
        <v>136</v>
      </c>
      <c r="AF50" s="1">
        <v>136.80000000000001</v>
      </c>
      <c r="AG50" s="1">
        <f t="shared" si="4"/>
        <v>135.93333333333334</v>
      </c>
      <c r="AH50" s="1">
        <v>129</v>
      </c>
      <c r="AI50" s="1">
        <v>129.80000000000001</v>
      </c>
      <c r="AJ50" s="1">
        <v>130.4</v>
      </c>
      <c r="AK50" s="1">
        <f t="shared" si="12"/>
        <v>129.73333333333335</v>
      </c>
      <c r="AL50" s="1">
        <v>266.60000000000002</v>
      </c>
      <c r="AM50" s="1">
        <v>266.89999999999998</v>
      </c>
      <c r="AN50" s="1">
        <v>267.3</v>
      </c>
      <c r="AO50" s="1">
        <f t="shared" si="9"/>
        <v>266.93333333333334</v>
      </c>
      <c r="AP50" s="1">
        <v>68</v>
      </c>
      <c r="AQ50" s="1">
        <v>69.099999999999994</v>
      </c>
      <c r="AR50" s="1">
        <v>68.8</v>
      </c>
      <c r="AS50" s="1">
        <f t="shared" si="13"/>
        <v>68.633333333333326</v>
      </c>
      <c r="AT50" s="1">
        <v>53.7</v>
      </c>
      <c r="AU50" s="1">
        <v>53.7</v>
      </c>
      <c r="AV50" s="1">
        <v>53.7</v>
      </c>
      <c r="AW50" s="1">
        <f t="shared" si="14"/>
        <v>53.70000000000001</v>
      </c>
      <c r="AX50" s="1">
        <v>31</v>
      </c>
      <c r="AY50" s="1">
        <v>70</v>
      </c>
    </row>
    <row r="51" spans="1:51" x14ac:dyDescent="0.25">
      <c r="A51" s="1">
        <v>176</v>
      </c>
      <c r="B51" s="39">
        <v>43798.916666666664</v>
      </c>
      <c r="C51" s="1"/>
      <c r="D51" s="1">
        <v>139.5</v>
      </c>
      <c r="E51" s="1">
        <v>138.5</v>
      </c>
      <c r="F51" s="1">
        <v>139.6</v>
      </c>
      <c r="G51" s="1">
        <f t="shared" si="16"/>
        <v>139.20000000000002</v>
      </c>
      <c r="H51" s="1">
        <v>134.80000000000001</v>
      </c>
      <c r="I51" s="1">
        <v>136</v>
      </c>
      <c r="J51" s="1">
        <v>135.5</v>
      </c>
      <c r="K51" s="1">
        <f t="shared" si="10"/>
        <v>135.43333333333334</v>
      </c>
      <c r="L51" s="1">
        <v>261.7</v>
      </c>
      <c r="M51" s="1">
        <v>261.89999999999998</v>
      </c>
      <c r="N51" s="1">
        <v>262.7</v>
      </c>
      <c r="O51" s="1"/>
      <c r="P51" s="1">
        <v>71.2</v>
      </c>
      <c r="Q51" s="1">
        <v>71.099999999999994</v>
      </c>
      <c r="R51" s="1">
        <v>70.7</v>
      </c>
      <c r="S51" s="1">
        <f t="shared" si="2"/>
        <v>71</v>
      </c>
      <c r="T51" s="1">
        <v>60.9</v>
      </c>
      <c r="U51" s="1">
        <v>60.9</v>
      </c>
      <c r="V51" s="1">
        <v>60.9</v>
      </c>
      <c r="W51" s="1">
        <f t="shared" si="15"/>
        <v>60.9</v>
      </c>
      <c r="X51" s="1">
        <v>29</v>
      </c>
      <c r="Y51" s="1">
        <v>74</v>
      </c>
      <c r="AA51" s="1">
        <v>176</v>
      </c>
      <c r="AB51" s="2">
        <v>43798.916666666664</v>
      </c>
      <c r="AC51" s="1"/>
      <c r="AD51" s="1">
        <v>138.1</v>
      </c>
      <c r="AE51" s="1">
        <v>137.80000000000001</v>
      </c>
      <c r="AF51" s="1">
        <v>137.5</v>
      </c>
      <c r="AG51" s="1">
        <f t="shared" si="4"/>
        <v>137.79999999999998</v>
      </c>
      <c r="AH51" s="1">
        <v>134.30000000000001</v>
      </c>
      <c r="AI51" s="1">
        <v>132.69999999999999</v>
      </c>
      <c r="AJ51" s="1">
        <v>133.80000000000001</v>
      </c>
      <c r="AK51" s="1">
        <f t="shared" si="12"/>
        <v>133.6</v>
      </c>
      <c r="AL51" s="1">
        <v>268.7</v>
      </c>
      <c r="AM51" s="1">
        <v>268.3</v>
      </c>
      <c r="AN51" s="1">
        <v>269.7</v>
      </c>
      <c r="AO51" s="1">
        <f t="shared" si="9"/>
        <v>268.90000000000003</v>
      </c>
      <c r="AP51" s="1">
        <v>71.8</v>
      </c>
      <c r="AQ51" s="1">
        <v>70.2</v>
      </c>
      <c r="AR51" s="1">
        <v>71.599999999999994</v>
      </c>
      <c r="AS51" s="1">
        <f t="shared" si="13"/>
        <v>71.2</v>
      </c>
      <c r="AT51" s="1">
        <v>55.9</v>
      </c>
      <c r="AU51" s="1">
        <v>55.9</v>
      </c>
      <c r="AV51" s="1">
        <v>55.9</v>
      </c>
      <c r="AW51" s="1">
        <f t="shared" si="14"/>
        <v>55.9</v>
      </c>
      <c r="AX51" s="1">
        <v>29</v>
      </c>
      <c r="AY51" s="1">
        <v>74</v>
      </c>
    </row>
    <row r="52" spans="1:51" x14ac:dyDescent="0.25">
      <c r="A52" s="1">
        <v>180</v>
      </c>
      <c r="B52" s="39">
        <v>43799.083333333336</v>
      </c>
      <c r="C52" s="1"/>
      <c r="D52" s="1">
        <v>133.19999999999999</v>
      </c>
      <c r="E52" s="1">
        <v>132.69999999999999</v>
      </c>
      <c r="F52" s="1">
        <v>134.30000000000001</v>
      </c>
      <c r="G52" s="1">
        <f t="shared" si="16"/>
        <v>133.4</v>
      </c>
      <c r="H52" s="1">
        <v>129.69999999999999</v>
      </c>
      <c r="I52" s="1">
        <v>131.6</v>
      </c>
      <c r="J52" s="1">
        <v>129.30000000000001</v>
      </c>
      <c r="K52" s="1">
        <f t="shared" si="10"/>
        <v>130.19999999999999</v>
      </c>
      <c r="L52" s="1">
        <v>263.10000000000002</v>
      </c>
      <c r="M52" s="1">
        <v>262.5</v>
      </c>
      <c r="N52" s="1">
        <v>262.2</v>
      </c>
      <c r="O52" s="1"/>
      <c r="P52" s="1">
        <v>71.3</v>
      </c>
      <c r="Q52" s="1">
        <v>72.599999999999994</v>
      </c>
      <c r="R52" s="1">
        <v>71.400000000000006</v>
      </c>
      <c r="S52" s="1">
        <f t="shared" si="2"/>
        <v>71.766666666666666</v>
      </c>
      <c r="T52" s="1">
        <v>62.5</v>
      </c>
      <c r="U52" s="1">
        <v>62.5</v>
      </c>
      <c r="V52" s="1">
        <v>62.5</v>
      </c>
      <c r="W52" s="1">
        <f t="shared" si="15"/>
        <v>62.5</v>
      </c>
      <c r="X52" s="1">
        <v>29</v>
      </c>
      <c r="Y52" s="1">
        <v>72</v>
      </c>
      <c r="AA52" s="1">
        <v>180</v>
      </c>
      <c r="AB52" s="2">
        <v>43799.083333333336</v>
      </c>
      <c r="AC52" s="1"/>
      <c r="AD52" s="1">
        <v>139.1</v>
      </c>
      <c r="AE52" s="1">
        <v>140.5</v>
      </c>
      <c r="AF52" s="1">
        <v>140.5</v>
      </c>
      <c r="AG52" s="1">
        <f t="shared" si="4"/>
        <v>140.03333333333333</v>
      </c>
      <c r="AH52" s="1">
        <v>133.4</v>
      </c>
      <c r="AI52" s="1">
        <v>133</v>
      </c>
      <c r="AJ52" s="1">
        <v>133.80000000000001</v>
      </c>
      <c r="AK52" s="1">
        <f t="shared" si="12"/>
        <v>133.4</v>
      </c>
      <c r="AL52" s="1">
        <v>264.3</v>
      </c>
      <c r="AM52" s="1">
        <v>264.10000000000002</v>
      </c>
      <c r="AN52" s="1">
        <v>263.89999999999998</v>
      </c>
      <c r="AO52" s="1">
        <f t="shared" ref="AO52:AO82" si="17">AVERAGE(AL52:AN52)</f>
        <v>264.10000000000002</v>
      </c>
      <c r="AP52" s="1">
        <v>71.900000000000006</v>
      </c>
      <c r="AQ52" s="1">
        <v>70.7</v>
      </c>
      <c r="AR52" s="1">
        <v>69.7</v>
      </c>
      <c r="AS52" s="1">
        <f t="shared" si="13"/>
        <v>70.766666666666666</v>
      </c>
      <c r="AT52" s="1">
        <v>54.2</v>
      </c>
      <c r="AU52" s="1">
        <v>54.2</v>
      </c>
      <c r="AV52" s="1">
        <v>54.2</v>
      </c>
      <c r="AW52" s="1">
        <f t="shared" si="14"/>
        <v>54.20000000000001</v>
      </c>
      <c r="AX52" s="1">
        <v>29</v>
      </c>
      <c r="AY52" s="1">
        <v>72</v>
      </c>
    </row>
    <row r="53" spans="1:51" x14ac:dyDescent="0.25">
      <c r="A53" s="1">
        <v>184</v>
      </c>
      <c r="B53" s="39">
        <v>43799.25</v>
      </c>
      <c r="C53" s="1"/>
      <c r="D53" s="1">
        <v>137.5</v>
      </c>
      <c r="E53" s="1">
        <v>137.69999999999999</v>
      </c>
      <c r="F53" s="1">
        <v>137</v>
      </c>
      <c r="G53" s="1">
        <f t="shared" si="16"/>
        <v>137.4</v>
      </c>
      <c r="H53" s="1">
        <v>128</v>
      </c>
      <c r="I53" s="1">
        <v>128.1</v>
      </c>
      <c r="J53" s="1">
        <v>128.5</v>
      </c>
      <c r="K53" s="1">
        <f t="shared" si="10"/>
        <v>128.20000000000002</v>
      </c>
      <c r="L53" s="1">
        <v>265.5</v>
      </c>
      <c r="M53" s="1">
        <v>265.39999999999998</v>
      </c>
      <c r="N53" s="1">
        <v>265.3</v>
      </c>
      <c r="O53" s="1"/>
      <c r="P53" s="1">
        <v>73.5</v>
      </c>
      <c r="Q53" s="1">
        <v>73.599999999999994</v>
      </c>
      <c r="R53" s="1">
        <v>73.099999999999994</v>
      </c>
      <c r="S53" s="1">
        <f t="shared" si="2"/>
        <v>73.399999999999991</v>
      </c>
      <c r="T53" s="1">
        <v>60.5</v>
      </c>
      <c r="U53" s="1">
        <v>60.5</v>
      </c>
      <c r="V53" s="1">
        <v>60.5</v>
      </c>
      <c r="W53" s="1">
        <f t="shared" si="15"/>
        <v>60.5</v>
      </c>
      <c r="X53" s="1">
        <v>30</v>
      </c>
      <c r="Y53" s="1">
        <v>75</v>
      </c>
      <c r="AA53" s="1">
        <v>184</v>
      </c>
      <c r="AB53" s="2">
        <v>43799.25</v>
      </c>
      <c r="AC53" s="1"/>
      <c r="AD53" s="1">
        <v>138.6</v>
      </c>
      <c r="AE53" s="1">
        <v>138.4</v>
      </c>
      <c r="AF53" s="1">
        <v>139</v>
      </c>
      <c r="AG53" s="1">
        <f t="shared" si="4"/>
        <v>138.66666666666666</v>
      </c>
      <c r="AH53" s="1">
        <v>132.80000000000001</v>
      </c>
      <c r="AI53" s="1">
        <v>130</v>
      </c>
      <c r="AJ53" s="1">
        <v>132.19999999999999</v>
      </c>
      <c r="AK53" s="1">
        <f t="shared" si="12"/>
        <v>131.66666666666666</v>
      </c>
      <c r="AL53" s="1">
        <v>266.3</v>
      </c>
      <c r="AM53" s="1">
        <v>265.8</v>
      </c>
      <c r="AN53" s="1">
        <v>265</v>
      </c>
      <c r="AO53" s="1">
        <f t="shared" si="17"/>
        <v>265.7</v>
      </c>
      <c r="AP53" s="1">
        <v>70.8</v>
      </c>
      <c r="AQ53" s="1">
        <v>69.900000000000006</v>
      </c>
      <c r="AR53" s="1">
        <v>70.5</v>
      </c>
      <c r="AS53" s="1">
        <f t="shared" si="13"/>
        <v>70.399999999999991</v>
      </c>
      <c r="AT53" s="1">
        <v>52.2</v>
      </c>
      <c r="AU53" s="1">
        <v>52.2</v>
      </c>
      <c r="AV53" s="1">
        <v>52.2</v>
      </c>
      <c r="AW53" s="1">
        <f t="shared" si="14"/>
        <v>52.20000000000001</v>
      </c>
      <c r="AX53" s="1">
        <v>30</v>
      </c>
      <c r="AY53" s="1">
        <v>75</v>
      </c>
    </row>
    <row r="54" spans="1:51" x14ac:dyDescent="0.25">
      <c r="A54" s="1">
        <v>188</v>
      </c>
      <c r="B54" s="39">
        <v>43799.416666666664</v>
      </c>
      <c r="C54" s="1"/>
      <c r="D54" s="1">
        <v>141.69999999999999</v>
      </c>
      <c r="E54" s="1">
        <v>141.30000000000001</v>
      </c>
      <c r="F54" s="1">
        <v>141.19999999999999</v>
      </c>
      <c r="G54" s="1">
        <f t="shared" si="16"/>
        <v>141.4</v>
      </c>
      <c r="H54" s="1">
        <v>132.5</v>
      </c>
      <c r="I54" s="1">
        <v>132.1</v>
      </c>
      <c r="J54" s="1">
        <v>133.5</v>
      </c>
      <c r="K54" s="1">
        <f t="shared" si="10"/>
        <v>132.70000000000002</v>
      </c>
      <c r="L54" s="1">
        <v>269.39999999999998</v>
      </c>
      <c r="M54" s="1">
        <v>269.5</v>
      </c>
      <c r="N54" s="1">
        <v>268.3</v>
      </c>
      <c r="O54" s="1"/>
      <c r="P54" s="1">
        <v>75</v>
      </c>
      <c r="Q54" s="1">
        <v>75.5</v>
      </c>
      <c r="R54" s="1">
        <v>75</v>
      </c>
      <c r="S54" s="1">
        <f t="shared" si="2"/>
        <v>75.166666666666671</v>
      </c>
      <c r="T54" s="1">
        <v>63.8</v>
      </c>
      <c r="U54" s="1">
        <v>63.8</v>
      </c>
      <c r="V54" s="1">
        <v>63.8</v>
      </c>
      <c r="W54" s="1">
        <f t="shared" si="15"/>
        <v>63.79999999999999</v>
      </c>
      <c r="X54" s="1">
        <v>32</v>
      </c>
      <c r="Y54" s="1">
        <v>68</v>
      </c>
      <c r="AA54" s="1">
        <v>188</v>
      </c>
      <c r="AB54" s="2">
        <v>43799.416666666664</v>
      </c>
      <c r="AC54" s="1"/>
      <c r="AD54" s="1">
        <v>143.6</v>
      </c>
      <c r="AE54" s="1">
        <v>143.4</v>
      </c>
      <c r="AF54" s="1">
        <v>142</v>
      </c>
      <c r="AG54" s="1">
        <f t="shared" si="4"/>
        <v>143</v>
      </c>
      <c r="AH54" s="1">
        <v>136.4</v>
      </c>
      <c r="AI54" s="1">
        <v>136.69999999999999</v>
      </c>
      <c r="AJ54" s="1">
        <v>137.6</v>
      </c>
      <c r="AK54" s="1">
        <f t="shared" si="12"/>
        <v>136.9</v>
      </c>
      <c r="AL54" s="1">
        <v>270.8</v>
      </c>
      <c r="AM54" s="1">
        <v>270.2</v>
      </c>
      <c r="AN54" s="1">
        <v>270</v>
      </c>
      <c r="AO54" s="1">
        <f t="shared" si="17"/>
        <v>270.33333333333331</v>
      </c>
      <c r="AP54" s="1">
        <v>72.3</v>
      </c>
      <c r="AQ54" s="1">
        <v>72.599999999999994</v>
      </c>
      <c r="AR54" s="1">
        <v>71.5</v>
      </c>
      <c r="AS54" s="1">
        <f t="shared" si="13"/>
        <v>72.133333333333326</v>
      </c>
      <c r="AT54" s="1">
        <v>59.6</v>
      </c>
      <c r="AU54" s="1">
        <v>59.6</v>
      </c>
      <c r="AV54" s="1">
        <v>59.6</v>
      </c>
      <c r="AW54" s="1">
        <f t="shared" si="14"/>
        <v>59.6</v>
      </c>
      <c r="AX54" s="1">
        <v>32</v>
      </c>
      <c r="AY54" s="1">
        <v>68</v>
      </c>
    </row>
    <row r="55" spans="1:51" x14ac:dyDescent="0.25">
      <c r="A55" s="1">
        <v>192</v>
      </c>
      <c r="B55" s="39">
        <v>43799.583333333336</v>
      </c>
      <c r="C55" s="1"/>
      <c r="D55" s="1">
        <v>139.1</v>
      </c>
      <c r="E55" s="1">
        <v>139</v>
      </c>
      <c r="F55" s="1">
        <v>139.5</v>
      </c>
      <c r="G55" s="1">
        <f t="shared" si="16"/>
        <v>139.20000000000002</v>
      </c>
      <c r="H55" s="1">
        <v>130.5</v>
      </c>
      <c r="I55" s="1">
        <v>130.9</v>
      </c>
      <c r="J55" s="1">
        <v>130.4</v>
      </c>
      <c r="K55" s="1">
        <f t="shared" si="10"/>
        <v>130.6</v>
      </c>
      <c r="L55" s="1">
        <v>271.2</v>
      </c>
      <c r="M55" s="1">
        <v>271.10000000000002</v>
      </c>
      <c r="N55" s="1">
        <v>271.7</v>
      </c>
      <c r="O55" s="1"/>
      <c r="P55" s="1">
        <v>80.7</v>
      </c>
      <c r="Q55" s="1">
        <v>79.900000000000006</v>
      </c>
      <c r="R55" s="1">
        <v>80.099999999999994</v>
      </c>
      <c r="S55" s="1">
        <f t="shared" si="2"/>
        <v>80.233333333333334</v>
      </c>
      <c r="T55" s="1">
        <v>67.3</v>
      </c>
      <c r="U55" s="1">
        <v>67.3</v>
      </c>
      <c r="V55" s="1">
        <v>67.3</v>
      </c>
      <c r="W55" s="1">
        <f t="shared" si="15"/>
        <v>67.3</v>
      </c>
      <c r="X55" s="1">
        <v>35</v>
      </c>
      <c r="Y55" s="1">
        <v>61</v>
      </c>
      <c r="AA55" s="1">
        <v>192</v>
      </c>
      <c r="AB55" s="2">
        <v>43799.583333333336</v>
      </c>
      <c r="AC55" s="1"/>
      <c r="AD55" s="1">
        <v>139</v>
      </c>
      <c r="AE55" s="1">
        <v>140.4</v>
      </c>
      <c r="AF55" s="1">
        <v>140.5</v>
      </c>
      <c r="AG55" s="1">
        <f t="shared" si="4"/>
        <v>139.96666666666667</v>
      </c>
      <c r="AH55" s="1">
        <v>133.30000000000001</v>
      </c>
      <c r="AI55" s="1">
        <v>134.4</v>
      </c>
      <c r="AJ55" s="1">
        <v>133</v>
      </c>
      <c r="AK55" s="1">
        <f t="shared" si="12"/>
        <v>133.56666666666669</v>
      </c>
      <c r="AL55" s="1">
        <v>271.2</v>
      </c>
      <c r="AM55" s="1">
        <v>272.8</v>
      </c>
      <c r="AN55" s="1">
        <v>272.7</v>
      </c>
      <c r="AO55" s="1">
        <f t="shared" si="17"/>
        <v>272.23333333333335</v>
      </c>
      <c r="AP55" s="1">
        <v>76.2</v>
      </c>
      <c r="AQ55" s="1">
        <v>76.3</v>
      </c>
      <c r="AR55" s="1">
        <v>75.2</v>
      </c>
      <c r="AS55" s="1">
        <f t="shared" si="13"/>
        <v>75.899999999999991</v>
      </c>
      <c r="AT55" s="1">
        <v>63.4</v>
      </c>
      <c r="AU55" s="1">
        <v>63.4</v>
      </c>
      <c r="AV55" s="1">
        <v>63.4</v>
      </c>
      <c r="AW55" s="1">
        <f t="shared" si="14"/>
        <v>63.4</v>
      </c>
      <c r="AX55" s="1">
        <v>35</v>
      </c>
      <c r="AY55" s="1">
        <v>61</v>
      </c>
    </row>
    <row r="56" spans="1:51" x14ac:dyDescent="0.25">
      <c r="A56" s="1">
        <v>196</v>
      </c>
      <c r="B56" s="39">
        <v>43799.75</v>
      </c>
      <c r="C56" s="1"/>
      <c r="D56" s="1">
        <v>140.5</v>
      </c>
      <c r="E56" s="1">
        <v>140.1</v>
      </c>
      <c r="F56" s="1">
        <v>140.4</v>
      </c>
      <c r="G56" s="1">
        <f t="shared" si="16"/>
        <v>140.33333333333334</v>
      </c>
      <c r="H56" s="1">
        <v>132.9</v>
      </c>
      <c r="I56" s="1">
        <v>131.19999999999999</v>
      </c>
      <c r="J56" s="1">
        <v>132.5</v>
      </c>
      <c r="K56" s="1">
        <f t="shared" si="10"/>
        <v>132.20000000000002</v>
      </c>
      <c r="L56" s="1">
        <v>270.7</v>
      </c>
      <c r="M56" s="1">
        <v>270.89999999999998</v>
      </c>
      <c r="N56" s="1">
        <v>269.3</v>
      </c>
      <c r="O56" s="1"/>
      <c r="P56" s="1">
        <v>71.3</v>
      </c>
      <c r="Q56" s="1">
        <v>70.400000000000006</v>
      </c>
      <c r="R56" s="1">
        <v>71.099999999999994</v>
      </c>
      <c r="S56" s="1">
        <f t="shared" si="2"/>
        <v>70.933333333333323</v>
      </c>
      <c r="T56" s="1">
        <v>60.9</v>
      </c>
      <c r="U56" s="1">
        <v>60.9</v>
      </c>
      <c r="V56" s="1">
        <v>60.9</v>
      </c>
      <c r="W56" s="1">
        <f t="shared" si="15"/>
        <v>60.9</v>
      </c>
      <c r="X56" s="1">
        <v>31</v>
      </c>
      <c r="Y56" s="1">
        <v>66</v>
      </c>
      <c r="AA56" s="1">
        <v>196</v>
      </c>
      <c r="AB56" s="2">
        <v>43799.75</v>
      </c>
      <c r="AC56" s="1"/>
      <c r="AD56" s="1">
        <v>141.1</v>
      </c>
      <c r="AE56" s="1">
        <v>140.9</v>
      </c>
      <c r="AF56" s="1">
        <v>141</v>
      </c>
      <c r="AG56" s="1">
        <f t="shared" si="4"/>
        <v>141</v>
      </c>
      <c r="AH56" s="1">
        <v>133.6</v>
      </c>
      <c r="AI56" s="1">
        <v>132.1</v>
      </c>
      <c r="AJ56" s="1">
        <v>133.30000000000001</v>
      </c>
      <c r="AK56" s="1">
        <f t="shared" si="12"/>
        <v>133</v>
      </c>
      <c r="AL56" s="1">
        <v>275.5</v>
      </c>
      <c r="AM56" s="1">
        <v>275.3</v>
      </c>
      <c r="AN56" s="1">
        <v>270.10000000000002</v>
      </c>
      <c r="AO56" s="1">
        <f t="shared" si="17"/>
        <v>273.63333333333333</v>
      </c>
      <c r="AP56" s="1">
        <v>72.8</v>
      </c>
      <c r="AQ56" s="1">
        <v>72.5</v>
      </c>
      <c r="AR56" s="1">
        <v>72.099999999999994</v>
      </c>
      <c r="AS56" s="1">
        <f t="shared" si="13"/>
        <v>72.466666666666669</v>
      </c>
      <c r="AT56" s="1">
        <v>56.8</v>
      </c>
      <c r="AU56" s="1">
        <v>56.8</v>
      </c>
      <c r="AV56" s="1">
        <v>56.8</v>
      </c>
      <c r="AW56" s="1">
        <f t="shared" si="14"/>
        <v>56.79999999999999</v>
      </c>
      <c r="AX56" s="1">
        <v>31</v>
      </c>
      <c r="AY56" s="1">
        <v>66</v>
      </c>
    </row>
    <row r="57" spans="1:51" x14ac:dyDescent="0.25">
      <c r="A57" s="1">
        <v>200</v>
      </c>
      <c r="B57" s="39">
        <v>43799.916666666664</v>
      </c>
      <c r="C57" s="1"/>
      <c r="D57" s="1">
        <v>136.5</v>
      </c>
      <c r="E57" s="1">
        <v>135.4</v>
      </c>
      <c r="F57" s="1">
        <v>136.30000000000001</v>
      </c>
      <c r="G57" s="1">
        <f t="shared" si="16"/>
        <v>136.06666666666666</v>
      </c>
      <c r="H57" s="1">
        <v>124.5</v>
      </c>
      <c r="I57" s="1">
        <v>124.2</v>
      </c>
      <c r="J57" s="1">
        <v>125.5</v>
      </c>
      <c r="K57" s="1">
        <f t="shared" si="10"/>
        <v>124.73333333333333</v>
      </c>
      <c r="L57" s="1">
        <v>261.7</v>
      </c>
      <c r="M57" s="1">
        <v>261.39999999999998</v>
      </c>
      <c r="N57" s="1">
        <v>261.5</v>
      </c>
      <c r="O57" s="1"/>
      <c r="P57" s="1">
        <v>65.400000000000006</v>
      </c>
      <c r="Q57" s="1">
        <v>65.5</v>
      </c>
      <c r="R57" s="1">
        <v>65.599999999999994</v>
      </c>
      <c r="S57" s="1">
        <f t="shared" si="2"/>
        <v>65.5</v>
      </c>
      <c r="T57" s="1">
        <v>57.9</v>
      </c>
      <c r="U57" s="1">
        <v>57.9</v>
      </c>
      <c r="V57" s="1">
        <v>57.9</v>
      </c>
      <c r="W57" s="1">
        <f t="shared" si="15"/>
        <v>57.9</v>
      </c>
      <c r="X57" s="1">
        <v>29</v>
      </c>
      <c r="Y57" s="1">
        <v>76</v>
      </c>
      <c r="AA57" s="1">
        <v>200</v>
      </c>
      <c r="AB57" s="2">
        <v>43799.916666666664</v>
      </c>
      <c r="AC57" s="1"/>
      <c r="AD57" s="1">
        <v>135.5</v>
      </c>
      <c r="AE57" s="1">
        <v>136.69999999999999</v>
      </c>
      <c r="AF57" s="1">
        <v>136.30000000000001</v>
      </c>
      <c r="AG57" s="1">
        <f t="shared" si="4"/>
        <v>136.16666666666666</v>
      </c>
      <c r="AH57" s="1">
        <v>131.9</v>
      </c>
      <c r="AI57" s="1">
        <v>132.30000000000001</v>
      </c>
      <c r="AJ57" s="1">
        <v>132</v>
      </c>
      <c r="AK57" s="9">
        <f t="shared" si="12"/>
        <v>132.06666666666669</v>
      </c>
      <c r="AL57" s="1">
        <v>260.60000000000002</v>
      </c>
      <c r="AM57" s="1">
        <v>261.60000000000002</v>
      </c>
      <c r="AN57" s="1">
        <v>261.3</v>
      </c>
      <c r="AO57" s="1">
        <f t="shared" si="17"/>
        <v>261.16666666666669</v>
      </c>
      <c r="AP57" s="1">
        <v>66.2</v>
      </c>
      <c r="AQ57" s="1">
        <v>65.599999999999994</v>
      </c>
      <c r="AR57" s="1">
        <v>65.400000000000006</v>
      </c>
      <c r="AS57" s="1">
        <f t="shared" si="13"/>
        <v>65.733333333333334</v>
      </c>
      <c r="AT57" s="1">
        <v>52.4</v>
      </c>
      <c r="AU57" s="1">
        <v>52.4</v>
      </c>
      <c r="AV57" s="1">
        <v>52.4</v>
      </c>
      <c r="AW57" s="1">
        <f t="shared" si="14"/>
        <v>52.4</v>
      </c>
      <c r="AX57" s="1">
        <v>29</v>
      </c>
      <c r="AY57" s="1">
        <v>76</v>
      </c>
    </row>
    <row r="58" spans="1:51" x14ac:dyDescent="0.25">
      <c r="A58" s="1">
        <v>204</v>
      </c>
      <c r="B58" s="2">
        <v>43803.083333333336</v>
      </c>
      <c r="C58" s="1"/>
      <c r="D58" s="1">
        <v>141.6</v>
      </c>
      <c r="E58" s="1">
        <v>140</v>
      </c>
      <c r="F58" s="1">
        <v>140.1</v>
      </c>
      <c r="G58" s="1">
        <f t="shared" si="16"/>
        <v>140.56666666666669</v>
      </c>
      <c r="H58" s="1">
        <v>130.5</v>
      </c>
      <c r="I58" s="1">
        <v>129.5</v>
      </c>
      <c r="J58" s="1">
        <v>129.4</v>
      </c>
      <c r="K58" s="1">
        <f t="shared" si="10"/>
        <v>129.79999999999998</v>
      </c>
      <c r="L58" s="1">
        <v>262.3</v>
      </c>
      <c r="M58" s="1">
        <v>262</v>
      </c>
      <c r="N58" s="1">
        <v>262.3</v>
      </c>
      <c r="O58" s="1"/>
      <c r="P58" s="1">
        <v>74.2</v>
      </c>
      <c r="Q58" s="1">
        <v>74.400000000000006</v>
      </c>
      <c r="R58" s="1">
        <v>74.099999999999994</v>
      </c>
      <c r="S58" s="1">
        <f t="shared" si="2"/>
        <v>74.233333333333334</v>
      </c>
      <c r="T58" s="1">
        <v>60.9</v>
      </c>
      <c r="U58" s="1">
        <v>60.9</v>
      </c>
      <c r="V58" s="1">
        <v>60.9</v>
      </c>
      <c r="W58" s="1">
        <f t="shared" si="15"/>
        <v>60.9</v>
      </c>
      <c r="X58" s="1">
        <v>29</v>
      </c>
      <c r="Y58" s="1">
        <v>76</v>
      </c>
      <c r="AA58" s="1">
        <v>204</v>
      </c>
      <c r="AB58" s="2">
        <v>43803.083333333336</v>
      </c>
      <c r="AC58" s="1"/>
      <c r="AD58" s="1">
        <v>136.4</v>
      </c>
      <c r="AE58" s="1">
        <v>136</v>
      </c>
      <c r="AF58" s="1">
        <v>135.5</v>
      </c>
      <c r="AG58" s="1">
        <f t="shared" si="4"/>
        <v>135.96666666666667</v>
      </c>
      <c r="AH58" s="1">
        <v>130.19999999999999</v>
      </c>
      <c r="AI58" s="1">
        <v>130.1</v>
      </c>
      <c r="AJ58" s="1">
        <v>131</v>
      </c>
      <c r="AK58" s="1">
        <f t="shared" si="12"/>
        <v>130.43333333333331</v>
      </c>
      <c r="AL58" s="1">
        <v>256</v>
      </c>
      <c r="AM58" s="1">
        <v>255.1</v>
      </c>
      <c r="AN58" s="1">
        <v>255.2</v>
      </c>
      <c r="AO58" s="1">
        <f t="shared" si="17"/>
        <v>255.43333333333331</v>
      </c>
      <c r="AP58" s="1">
        <v>72.900000000000006</v>
      </c>
      <c r="AQ58" s="1">
        <v>72.400000000000006</v>
      </c>
      <c r="AR58" s="1">
        <v>72.400000000000006</v>
      </c>
      <c r="AS58" s="1">
        <f t="shared" si="13"/>
        <v>72.566666666666677</v>
      </c>
      <c r="AT58" s="1">
        <v>54.3</v>
      </c>
      <c r="AU58" s="1">
        <v>54.3</v>
      </c>
      <c r="AV58" s="1">
        <v>54.3</v>
      </c>
      <c r="AW58" s="1">
        <f t="shared" si="14"/>
        <v>54.29999999999999</v>
      </c>
      <c r="AX58" s="1">
        <v>29</v>
      </c>
      <c r="AY58" s="1">
        <v>76</v>
      </c>
    </row>
    <row r="59" spans="1:51" x14ac:dyDescent="0.25">
      <c r="A59" s="1">
        <v>208</v>
      </c>
      <c r="B59" s="2">
        <v>43803.25</v>
      </c>
      <c r="C59" s="1"/>
      <c r="D59" s="1">
        <v>140.5</v>
      </c>
      <c r="E59" s="1">
        <v>141.30000000000001</v>
      </c>
      <c r="F59" s="1">
        <v>141</v>
      </c>
      <c r="G59" s="1">
        <f t="shared" si="16"/>
        <v>140.93333333333334</v>
      </c>
      <c r="H59" s="1">
        <v>130.5</v>
      </c>
      <c r="I59" s="1">
        <v>130.4</v>
      </c>
      <c r="J59" s="1">
        <v>130.1</v>
      </c>
      <c r="K59" s="1">
        <f t="shared" si="10"/>
        <v>130.33333333333334</v>
      </c>
      <c r="L59" s="1">
        <v>263.10000000000002</v>
      </c>
      <c r="M59" s="1">
        <v>263.60000000000002</v>
      </c>
      <c r="N59" s="1">
        <v>263.5</v>
      </c>
      <c r="O59" s="1"/>
      <c r="P59" s="1">
        <v>72.5</v>
      </c>
      <c r="Q59" s="1">
        <v>72.8</v>
      </c>
      <c r="R59" s="1">
        <v>72.5</v>
      </c>
      <c r="S59" s="1">
        <f t="shared" si="2"/>
        <v>72.600000000000009</v>
      </c>
      <c r="T59" s="1">
        <v>60.2</v>
      </c>
      <c r="U59" s="1">
        <v>60.2</v>
      </c>
      <c r="V59" s="1">
        <v>60.2</v>
      </c>
      <c r="W59" s="1">
        <f t="shared" si="15"/>
        <v>60.20000000000001</v>
      </c>
      <c r="X59" s="1">
        <v>30</v>
      </c>
      <c r="Y59" s="1">
        <v>76</v>
      </c>
      <c r="AA59" s="1">
        <v>208</v>
      </c>
      <c r="AB59" s="2">
        <v>43803.25</v>
      </c>
      <c r="AC59" s="1"/>
      <c r="AD59" s="1">
        <v>135.80000000000001</v>
      </c>
      <c r="AE59" s="1">
        <v>136.4</v>
      </c>
      <c r="AF59" s="1">
        <v>135.5</v>
      </c>
      <c r="AG59" s="1">
        <f t="shared" si="4"/>
        <v>135.9</v>
      </c>
      <c r="AH59" s="1">
        <v>132.6</v>
      </c>
      <c r="AI59" s="1">
        <v>133.30000000000001</v>
      </c>
      <c r="AJ59" s="1">
        <v>133.5</v>
      </c>
      <c r="AK59" s="1">
        <f t="shared" si="12"/>
        <v>133.13333333333333</v>
      </c>
      <c r="AL59" s="1">
        <v>259.7</v>
      </c>
      <c r="AM59" s="1">
        <v>259.39999999999998</v>
      </c>
      <c r="AN59" s="1">
        <v>260.2</v>
      </c>
      <c r="AO59" s="1">
        <f t="shared" si="17"/>
        <v>259.76666666666665</v>
      </c>
      <c r="AP59" s="1">
        <v>71.400000000000006</v>
      </c>
      <c r="AQ59" s="1">
        <v>71.900000000000006</v>
      </c>
      <c r="AR59" s="1">
        <v>71.599999999999994</v>
      </c>
      <c r="AS59" s="1">
        <f t="shared" si="13"/>
        <v>71.63333333333334</v>
      </c>
      <c r="AT59" s="1">
        <v>53.5</v>
      </c>
      <c r="AU59" s="1">
        <v>53.5</v>
      </c>
      <c r="AV59" s="1">
        <v>53.5</v>
      </c>
      <c r="AW59" s="1">
        <f t="shared" si="14"/>
        <v>53.5</v>
      </c>
      <c r="AX59" s="1">
        <v>30</v>
      </c>
      <c r="AY59" s="1">
        <v>76</v>
      </c>
    </row>
    <row r="60" spans="1:51" x14ac:dyDescent="0.25">
      <c r="A60" s="1">
        <v>212</v>
      </c>
      <c r="B60" s="2">
        <v>43803.416666666664</v>
      </c>
      <c r="C60" s="1"/>
      <c r="D60" s="1">
        <v>135.69999999999999</v>
      </c>
      <c r="E60" s="1">
        <v>135.30000000000001</v>
      </c>
      <c r="F60" s="1">
        <v>136.4</v>
      </c>
      <c r="G60" s="1">
        <f t="shared" si="16"/>
        <v>135.79999999999998</v>
      </c>
      <c r="H60" s="1">
        <v>132.6</v>
      </c>
      <c r="I60" s="1">
        <v>131.19999999999999</v>
      </c>
      <c r="J60" s="1">
        <v>131</v>
      </c>
      <c r="K60" s="1">
        <f t="shared" si="10"/>
        <v>131.6</v>
      </c>
      <c r="L60" s="1">
        <v>260</v>
      </c>
      <c r="M60" s="1">
        <v>261.5</v>
      </c>
      <c r="N60" s="1">
        <v>261.8</v>
      </c>
      <c r="O60" s="1"/>
      <c r="P60" s="1">
        <v>76</v>
      </c>
      <c r="Q60" s="1">
        <v>76.599999999999994</v>
      </c>
      <c r="R60" s="1">
        <v>76.7</v>
      </c>
      <c r="S60" s="1">
        <f t="shared" si="2"/>
        <v>76.433333333333337</v>
      </c>
      <c r="T60" s="1">
        <v>62.4</v>
      </c>
      <c r="U60" s="1">
        <v>62.4</v>
      </c>
      <c r="V60" s="1">
        <v>62.4</v>
      </c>
      <c r="W60" s="1">
        <f t="shared" si="15"/>
        <v>62.4</v>
      </c>
      <c r="X60" s="1">
        <v>31</v>
      </c>
      <c r="Y60" s="1">
        <v>68</v>
      </c>
      <c r="AA60" s="1">
        <v>212</v>
      </c>
      <c r="AB60" s="2">
        <v>43803.416666666664</v>
      </c>
      <c r="AC60" s="1"/>
      <c r="AD60" s="1">
        <v>140.9</v>
      </c>
      <c r="AE60" s="1">
        <v>140.5</v>
      </c>
      <c r="AF60" s="1">
        <v>139.9</v>
      </c>
      <c r="AG60" s="1">
        <f t="shared" si="4"/>
        <v>140.43333333333331</v>
      </c>
      <c r="AH60" s="1">
        <v>135.5</v>
      </c>
      <c r="AI60" s="1">
        <v>134</v>
      </c>
      <c r="AJ60" s="1">
        <v>135.6</v>
      </c>
      <c r="AK60" s="1">
        <f t="shared" si="12"/>
        <v>135.03333333333333</v>
      </c>
      <c r="AL60" s="1">
        <v>257</v>
      </c>
      <c r="AM60" s="1">
        <v>256.7</v>
      </c>
      <c r="AN60" s="1">
        <v>258.5</v>
      </c>
      <c r="AO60" s="1">
        <f t="shared" si="17"/>
        <v>257.40000000000003</v>
      </c>
      <c r="AP60" s="1">
        <v>75.2</v>
      </c>
      <c r="AQ60" s="1">
        <v>74.900000000000006</v>
      </c>
      <c r="AR60" s="1">
        <v>74.7</v>
      </c>
      <c r="AS60" s="1">
        <f t="shared" si="13"/>
        <v>74.933333333333337</v>
      </c>
      <c r="AT60" s="1">
        <v>57.7</v>
      </c>
      <c r="AU60" s="1">
        <v>57.7</v>
      </c>
      <c r="AV60" s="1">
        <v>57.7</v>
      </c>
      <c r="AW60" s="1">
        <f t="shared" si="14"/>
        <v>57.70000000000001</v>
      </c>
      <c r="AX60" s="1">
        <v>31</v>
      </c>
      <c r="AY60" s="1">
        <v>68</v>
      </c>
    </row>
    <row r="61" spans="1:51" x14ac:dyDescent="0.25">
      <c r="A61" s="1">
        <v>216</v>
      </c>
      <c r="B61" s="2">
        <v>43803.583333333336</v>
      </c>
      <c r="C61" s="1"/>
      <c r="D61" s="1">
        <v>146.1</v>
      </c>
      <c r="E61" s="1">
        <v>145.69999999999999</v>
      </c>
      <c r="F61" s="1">
        <v>145.6</v>
      </c>
      <c r="G61" s="1">
        <f t="shared" si="16"/>
        <v>145.79999999999998</v>
      </c>
      <c r="H61" s="1">
        <v>139.30000000000001</v>
      </c>
      <c r="I61" s="1">
        <v>140.19999999999999</v>
      </c>
      <c r="J61" s="1">
        <v>140</v>
      </c>
      <c r="K61" s="1">
        <f t="shared" si="10"/>
        <v>139.83333333333334</v>
      </c>
      <c r="L61" s="1">
        <v>268.2</v>
      </c>
      <c r="M61" s="1">
        <v>267.5</v>
      </c>
      <c r="N61" s="1">
        <v>268.3</v>
      </c>
      <c r="O61" s="1"/>
      <c r="P61" s="1">
        <v>81.2</v>
      </c>
      <c r="Q61" s="1">
        <v>82.5</v>
      </c>
      <c r="R61" s="1">
        <v>81.099999999999994</v>
      </c>
      <c r="S61" s="1">
        <f t="shared" si="2"/>
        <v>81.599999999999994</v>
      </c>
      <c r="T61" s="1">
        <v>66.2</v>
      </c>
      <c r="U61" s="1">
        <v>66.2</v>
      </c>
      <c r="V61" s="1">
        <v>66.2</v>
      </c>
      <c r="W61" s="1">
        <f t="shared" si="15"/>
        <v>66.2</v>
      </c>
      <c r="X61" s="1">
        <v>33</v>
      </c>
      <c r="Y61" s="1">
        <v>56</v>
      </c>
      <c r="AA61" s="1">
        <v>216</v>
      </c>
      <c r="AB61" s="2">
        <v>43803.583333333336</v>
      </c>
      <c r="AC61" s="1"/>
      <c r="AD61" s="1">
        <v>142.19999999999999</v>
      </c>
      <c r="AE61" s="1">
        <v>142.69999999999999</v>
      </c>
      <c r="AF61" s="1">
        <v>142.30000000000001</v>
      </c>
      <c r="AG61" s="1">
        <f t="shared" si="4"/>
        <v>142.4</v>
      </c>
      <c r="AH61" s="1">
        <v>137.5</v>
      </c>
      <c r="AI61" s="1">
        <v>135.19999999999999</v>
      </c>
      <c r="AJ61" s="1">
        <v>136.4</v>
      </c>
      <c r="AK61" s="1">
        <f t="shared" si="12"/>
        <v>136.36666666666667</v>
      </c>
      <c r="AL61" s="1">
        <v>267.7</v>
      </c>
      <c r="AM61" s="1">
        <v>268</v>
      </c>
      <c r="AN61" s="1">
        <v>268.5</v>
      </c>
      <c r="AO61" s="1">
        <f t="shared" si="17"/>
        <v>268.06666666666666</v>
      </c>
      <c r="AP61" s="1">
        <v>76.3</v>
      </c>
      <c r="AQ61" s="1">
        <v>75.8</v>
      </c>
      <c r="AR61" s="1">
        <v>75.5</v>
      </c>
      <c r="AS61" s="1">
        <f t="shared" si="13"/>
        <v>75.86666666666666</v>
      </c>
      <c r="AT61" s="1">
        <v>64.3</v>
      </c>
      <c r="AU61" s="1">
        <v>64.3</v>
      </c>
      <c r="AV61" s="1">
        <v>64.3</v>
      </c>
      <c r="AW61" s="1">
        <f t="shared" si="14"/>
        <v>64.3</v>
      </c>
      <c r="AX61" s="1">
        <v>33</v>
      </c>
      <c r="AY61" s="1">
        <v>56</v>
      </c>
    </row>
    <row r="62" spans="1:51" x14ac:dyDescent="0.25">
      <c r="A62" s="1">
        <v>220</v>
      </c>
      <c r="B62" s="2">
        <v>43803.75</v>
      </c>
      <c r="C62" s="1"/>
      <c r="D62" s="1">
        <v>140.5</v>
      </c>
      <c r="E62" s="1">
        <v>139</v>
      </c>
      <c r="F62" s="1">
        <v>140</v>
      </c>
      <c r="G62" s="1">
        <f t="shared" si="16"/>
        <v>139.83333333333334</v>
      </c>
      <c r="H62" s="1">
        <v>130.5</v>
      </c>
      <c r="I62" s="1">
        <v>129.6</v>
      </c>
      <c r="J62" s="1">
        <v>131</v>
      </c>
      <c r="K62" s="1">
        <f t="shared" si="10"/>
        <v>130.36666666666667</v>
      </c>
      <c r="L62" s="1">
        <v>265.10000000000002</v>
      </c>
      <c r="M62" s="1">
        <v>260.89999999999998</v>
      </c>
      <c r="N62" s="1">
        <v>264.3</v>
      </c>
      <c r="O62" s="1"/>
      <c r="P62" s="1">
        <v>76.599999999999994</v>
      </c>
      <c r="Q62" s="1">
        <v>76.7</v>
      </c>
      <c r="R62" s="1">
        <v>75.099999999999994</v>
      </c>
      <c r="S62" s="1">
        <f t="shared" si="2"/>
        <v>76.13333333333334</v>
      </c>
      <c r="T62" s="1">
        <v>61.5</v>
      </c>
      <c r="U62" s="1">
        <v>61.5</v>
      </c>
      <c r="V62" s="1">
        <v>61.5</v>
      </c>
      <c r="W62" s="1">
        <f t="shared" si="15"/>
        <v>61.5</v>
      </c>
      <c r="X62" s="1">
        <v>30</v>
      </c>
      <c r="Y62" s="1">
        <v>64</v>
      </c>
      <c r="AA62" s="1">
        <v>220</v>
      </c>
      <c r="AB62" s="2">
        <v>43803.75</v>
      </c>
      <c r="AC62" s="1"/>
      <c r="AD62" s="1">
        <v>133.6</v>
      </c>
      <c r="AE62" s="1">
        <v>133</v>
      </c>
      <c r="AF62" s="1">
        <v>133.4</v>
      </c>
      <c r="AG62" s="1">
        <f t="shared" si="4"/>
        <v>133.33333333333334</v>
      </c>
      <c r="AH62" s="1">
        <v>130.4</v>
      </c>
      <c r="AI62" s="1">
        <v>130</v>
      </c>
      <c r="AJ62" s="1">
        <v>130.6</v>
      </c>
      <c r="AK62" s="1">
        <f t="shared" si="12"/>
        <v>130.33333333333334</v>
      </c>
      <c r="AL62" s="1">
        <v>256</v>
      </c>
      <c r="AM62" s="1">
        <v>257</v>
      </c>
      <c r="AN62" s="1">
        <v>257.10000000000002</v>
      </c>
      <c r="AO62" s="1">
        <f t="shared" si="17"/>
        <v>256.7</v>
      </c>
      <c r="AP62" s="1">
        <v>73.8</v>
      </c>
      <c r="AQ62" s="1">
        <v>73.2</v>
      </c>
      <c r="AR62" s="1">
        <v>73.5</v>
      </c>
      <c r="AS62" s="1">
        <f t="shared" si="13"/>
        <v>73.5</v>
      </c>
      <c r="AT62" s="1">
        <v>57.3</v>
      </c>
      <c r="AU62" s="1">
        <v>57.3</v>
      </c>
      <c r="AV62" s="1">
        <v>57.3</v>
      </c>
      <c r="AW62" s="1">
        <f t="shared" si="14"/>
        <v>57.29999999999999</v>
      </c>
      <c r="AX62" s="1">
        <v>30</v>
      </c>
      <c r="AY62" s="1">
        <v>64</v>
      </c>
    </row>
    <row r="63" spans="1:51" x14ac:dyDescent="0.25">
      <c r="A63" s="1">
        <v>224</v>
      </c>
      <c r="B63" s="2">
        <v>43803.916666666664</v>
      </c>
      <c r="C63" s="1"/>
      <c r="D63" s="1">
        <v>139.5</v>
      </c>
      <c r="E63" s="1">
        <v>139.69999999999999</v>
      </c>
      <c r="F63" s="1">
        <v>140</v>
      </c>
      <c r="G63" s="1">
        <f t="shared" si="16"/>
        <v>139.73333333333332</v>
      </c>
      <c r="H63" s="1">
        <v>131.6</v>
      </c>
      <c r="I63" s="1">
        <v>131</v>
      </c>
      <c r="J63" s="1">
        <v>130.69999999999999</v>
      </c>
      <c r="K63" s="1">
        <f t="shared" si="10"/>
        <v>131.1</v>
      </c>
      <c r="L63" s="1">
        <v>269.7</v>
      </c>
      <c r="M63" s="1">
        <v>268.60000000000002</v>
      </c>
      <c r="N63" s="1">
        <v>268</v>
      </c>
      <c r="O63" s="1"/>
      <c r="P63" s="1">
        <v>72.900000000000006</v>
      </c>
      <c r="Q63" s="1">
        <v>73.2</v>
      </c>
      <c r="R63" s="1">
        <v>72.900000000000006</v>
      </c>
      <c r="S63" s="1">
        <f t="shared" si="2"/>
        <v>73.000000000000014</v>
      </c>
      <c r="T63" s="1">
        <v>60.2</v>
      </c>
      <c r="U63" s="1">
        <v>60.2</v>
      </c>
      <c r="V63" s="1">
        <v>60.2</v>
      </c>
      <c r="W63" s="1">
        <f t="shared" si="15"/>
        <v>60.20000000000001</v>
      </c>
      <c r="X63" s="1">
        <v>30</v>
      </c>
      <c r="Y63" s="1">
        <v>61</v>
      </c>
      <c r="AA63" s="1">
        <v>224</v>
      </c>
      <c r="AB63" s="2">
        <v>43803.916666666664</v>
      </c>
      <c r="AC63" s="1"/>
      <c r="AD63" s="1">
        <v>135.80000000000001</v>
      </c>
      <c r="AE63" s="1">
        <v>136</v>
      </c>
      <c r="AF63" s="1">
        <v>136</v>
      </c>
      <c r="AG63" s="1">
        <f t="shared" si="4"/>
        <v>135.93333333333334</v>
      </c>
      <c r="AH63" s="1">
        <v>131.5</v>
      </c>
      <c r="AI63" s="1">
        <v>130.9</v>
      </c>
      <c r="AJ63" s="1">
        <v>131.19999999999999</v>
      </c>
      <c r="AK63" s="1">
        <f t="shared" si="12"/>
        <v>131.19999999999999</v>
      </c>
      <c r="AL63" s="1">
        <v>259.39999999999998</v>
      </c>
      <c r="AM63" s="1">
        <v>259.10000000000002</v>
      </c>
      <c r="AN63" s="1">
        <v>260.3</v>
      </c>
      <c r="AO63" s="1">
        <f t="shared" si="17"/>
        <v>259.59999999999997</v>
      </c>
      <c r="AP63" s="1">
        <v>68.599999999999994</v>
      </c>
      <c r="AQ63" s="1">
        <v>67.3</v>
      </c>
      <c r="AR63" s="1">
        <v>66.8</v>
      </c>
      <c r="AS63" s="1">
        <f t="shared" si="13"/>
        <v>67.566666666666663</v>
      </c>
      <c r="AT63" s="1">
        <v>54.1</v>
      </c>
      <c r="AU63" s="1">
        <v>54.1</v>
      </c>
      <c r="AV63" s="1">
        <v>54.1</v>
      </c>
      <c r="AW63" s="1">
        <f t="shared" si="14"/>
        <v>54.1</v>
      </c>
      <c r="AX63" s="1">
        <v>30</v>
      </c>
      <c r="AY63" s="1">
        <v>61</v>
      </c>
    </row>
    <row r="64" spans="1:51" x14ac:dyDescent="0.25">
      <c r="A64" s="1">
        <v>228</v>
      </c>
      <c r="B64" s="2">
        <v>43804.083333333336</v>
      </c>
      <c r="C64" s="1"/>
      <c r="D64" s="1">
        <v>136</v>
      </c>
      <c r="E64" s="1">
        <v>136.5</v>
      </c>
      <c r="F64" s="1">
        <v>136.69999999999999</v>
      </c>
      <c r="G64" s="1">
        <f t="shared" si="16"/>
        <v>136.4</v>
      </c>
      <c r="H64" s="1">
        <v>131.69999999999999</v>
      </c>
      <c r="I64" s="1">
        <v>131.30000000000001</v>
      </c>
      <c r="J64" s="1">
        <v>130.19999999999999</v>
      </c>
      <c r="K64" s="1">
        <f t="shared" si="10"/>
        <v>131.06666666666666</v>
      </c>
      <c r="L64" s="1">
        <v>271.7</v>
      </c>
      <c r="M64" s="1">
        <v>271.60000000000002</v>
      </c>
      <c r="N64" s="1">
        <v>270.2</v>
      </c>
      <c r="O64" s="1"/>
      <c r="P64" s="1">
        <v>74</v>
      </c>
      <c r="Q64" s="1">
        <v>73.099999999999994</v>
      </c>
      <c r="R64" s="1">
        <v>73.900000000000006</v>
      </c>
      <c r="S64" s="1">
        <f t="shared" si="2"/>
        <v>73.666666666666671</v>
      </c>
      <c r="T64" s="1">
        <v>60.7</v>
      </c>
      <c r="U64" s="1">
        <v>60.7</v>
      </c>
      <c r="V64" s="1">
        <v>60.7</v>
      </c>
      <c r="W64" s="1">
        <f t="shared" si="15"/>
        <v>60.70000000000001</v>
      </c>
      <c r="X64" s="1">
        <v>28</v>
      </c>
      <c r="Y64" s="1">
        <v>68</v>
      </c>
      <c r="AA64" s="1">
        <v>228</v>
      </c>
      <c r="AB64" s="2">
        <v>43804.083333333336</v>
      </c>
      <c r="AC64" s="1"/>
      <c r="AD64" s="1">
        <v>133.9</v>
      </c>
      <c r="AE64" s="1">
        <v>132.9</v>
      </c>
      <c r="AF64" s="1">
        <v>132</v>
      </c>
      <c r="AG64" s="1">
        <f t="shared" si="4"/>
        <v>132.93333333333334</v>
      </c>
      <c r="AH64" s="1">
        <v>129</v>
      </c>
      <c r="AI64" s="1">
        <v>129.69999999999999</v>
      </c>
      <c r="AJ64" s="1">
        <v>128.69999999999999</v>
      </c>
      <c r="AK64" s="1">
        <f t="shared" si="12"/>
        <v>129.13333333333333</v>
      </c>
      <c r="AL64" s="1">
        <v>256.5</v>
      </c>
      <c r="AM64" s="1">
        <v>257.7</v>
      </c>
      <c r="AN64" s="1">
        <v>257</v>
      </c>
      <c r="AO64" s="1">
        <f t="shared" si="17"/>
        <v>257.06666666666666</v>
      </c>
      <c r="AP64" s="1">
        <v>73.8</v>
      </c>
      <c r="AQ64" s="1">
        <v>73.099999999999994</v>
      </c>
      <c r="AR64" s="1">
        <v>73.2</v>
      </c>
      <c r="AS64" s="1">
        <f t="shared" si="13"/>
        <v>73.36666666666666</v>
      </c>
      <c r="AT64" s="1">
        <v>54</v>
      </c>
      <c r="AU64" s="1">
        <v>54</v>
      </c>
      <c r="AV64" s="1">
        <v>54</v>
      </c>
      <c r="AW64" s="1">
        <f t="shared" si="14"/>
        <v>54</v>
      </c>
      <c r="AX64" s="1">
        <v>28</v>
      </c>
      <c r="AY64" s="1">
        <v>68</v>
      </c>
    </row>
    <row r="65" spans="1:51" x14ac:dyDescent="0.25">
      <c r="A65" s="1">
        <v>232</v>
      </c>
      <c r="B65" s="2">
        <v>43804.25</v>
      </c>
      <c r="C65" s="1"/>
      <c r="D65" s="1">
        <v>141.69999999999999</v>
      </c>
      <c r="E65" s="1">
        <v>140.5</v>
      </c>
      <c r="F65" s="1">
        <v>140.69999999999999</v>
      </c>
      <c r="G65" s="1">
        <f t="shared" si="16"/>
        <v>140.96666666666667</v>
      </c>
      <c r="H65" s="1">
        <v>135.1</v>
      </c>
      <c r="I65" s="1">
        <v>135.30000000000001</v>
      </c>
      <c r="J65" s="1">
        <v>135.19999999999999</v>
      </c>
      <c r="K65" s="1">
        <f t="shared" si="10"/>
        <v>135.19999999999999</v>
      </c>
      <c r="L65" s="1">
        <v>278.7</v>
      </c>
      <c r="M65" s="1">
        <v>278.3</v>
      </c>
      <c r="N65" s="1">
        <v>278.60000000000002</v>
      </c>
      <c r="O65" s="1"/>
      <c r="P65" s="1">
        <v>76.3</v>
      </c>
      <c r="Q65" s="1">
        <v>76.2</v>
      </c>
      <c r="R65" s="1">
        <v>76.900000000000006</v>
      </c>
      <c r="S65" s="1">
        <f t="shared" si="2"/>
        <v>76.466666666666669</v>
      </c>
      <c r="T65" s="1">
        <v>61.9</v>
      </c>
      <c r="U65" s="1">
        <v>61.9</v>
      </c>
      <c r="V65" s="1">
        <v>61.9</v>
      </c>
      <c r="W65" s="1">
        <f t="shared" si="15"/>
        <v>61.9</v>
      </c>
      <c r="X65" s="1">
        <v>29</v>
      </c>
      <c r="Y65" s="1">
        <v>67</v>
      </c>
      <c r="AA65" s="1">
        <v>232</v>
      </c>
      <c r="AB65" s="2">
        <v>43804.25</v>
      </c>
      <c r="AC65" s="1"/>
      <c r="AD65" s="1">
        <v>140.1</v>
      </c>
      <c r="AE65" s="1">
        <v>139.30000000000001</v>
      </c>
      <c r="AF65" s="1">
        <v>139.30000000000001</v>
      </c>
      <c r="AG65" s="1">
        <f t="shared" si="4"/>
        <v>139.56666666666666</v>
      </c>
      <c r="AH65" s="1">
        <v>133.5</v>
      </c>
      <c r="AI65" s="1">
        <v>133.4</v>
      </c>
      <c r="AJ65" s="1">
        <v>134.30000000000001</v>
      </c>
      <c r="AK65" s="1">
        <f t="shared" si="12"/>
        <v>133.73333333333332</v>
      </c>
      <c r="AL65" s="1">
        <v>265.10000000000002</v>
      </c>
      <c r="AM65" s="1">
        <v>265.5</v>
      </c>
      <c r="AN65" s="1">
        <v>265.60000000000002</v>
      </c>
      <c r="AO65" s="1">
        <f t="shared" si="17"/>
        <v>265.40000000000003</v>
      </c>
      <c r="AP65" s="1">
        <v>74.2</v>
      </c>
      <c r="AQ65" s="1">
        <v>74</v>
      </c>
      <c r="AR65" s="1">
        <v>73.8</v>
      </c>
      <c r="AS65" s="1">
        <f t="shared" si="13"/>
        <v>74</v>
      </c>
      <c r="AT65" s="1">
        <v>55</v>
      </c>
      <c r="AU65" s="1">
        <v>55</v>
      </c>
      <c r="AV65" s="1">
        <v>55</v>
      </c>
      <c r="AW65" s="1">
        <f t="shared" si="14"/>
        <v>55</v>
      </c>
      <c r="AX65" s="1">
        <v>29</v>
      </c>
      <c r="AY65" s="1">
        <v>67</v>
      </c>
    </row>
    <row r="66" spans="1:51" x14ac:dyDescent="0.25">
      <c r="A66" s="1">
        <v>236</v>
      </c>
      <c r="B66" s="2">
        <v>43804.416666666664</v>
      </c>
      <c r="C66" s="1"/>
      <c r="D66" s="1">
        <v>141.4</v>
      </c>
      <c r="E66" s="1">
        <v>141</v>
      </c>
      <c r="F66" s="1">
        <v>140.69999999999999</v>
      </c>
      <c r="G66" s="1">
        <f t="shared" si="16"/>
        <v>141.03333333333333</v>
      </c>
      <c r="H66" s="1">
        <v>135.80000000000001</v>
      </c>
      <c r="I66" s="1">
        <v>135.9</v>
      </c>
      <c r="J66" s="1">
        <v>136.9</v>
      </c>
      <c r="K66" s="1">
        <f t="shared" si="10"/>
        <v>136.20000000000002</v>
      </c>
      <c r="L66" s="1">
        <v>268.7</v>
      </c>
      <c r="M66" s="1">
        <v>269.10000000000002</v>
      </c>
      <c r="N66" s="1">
        <v>269.10000000000002</v>
      </c>
      <c r="O66" s="1"/>
      <c r="P66" s="1">
        <v>77.8</v>
      </c>
      <c r="Q66" s="1">
        <v>77.3</v>
      </c>
      <c r="R66" s="1">
        <v>77.5</v>
      </c>
      <c r="S66" s="1">
        <f t="shared" si="2"/>
        <v>77.533333333333331</v>
      </c>
      <c r="T66" s="1">
        <v>64.3</v>
      </c>
      <c r="U66" s="1">
        <v>64.3</v>
      </c>
      <c r="V66" s="1">
        <v>64.3</v>
      </c>
      <c r="W66" s="1">
        <f t="shared" si="15"/>
        <v>64.3</v>
      </c>
      <c r="X66" s="1">
        <v>37</v>
      </c>
      <c r="Y66" s="1">
        <v>38</v>
      </c>
      <c r="AA66" s="1">
        <v>236</v>
      </c>
      <c r="AB66" s="2">
        <v>43804.416666666664</v>
      </c>
      <c r="AC66" s="1"/>
      <c r="AD66" s="1">
        <v>135.19999999999999</v>
      </c>
      <c r="AE66" s="1">
        <v>134.80000000000001</v>
      </c>
      <c r="AF66" s="1">
        <v>135</v>
      </c>
      <c r="AG66" s="1">
        <f t="shared" si="4"/>
        <v>135</v>
      </c>
      <c r="AH66" s="1">
        <v>130.4</v>
      </c>
      <c r="AI66" s="1">
        <v>130.9</v>
      </c>
      <c r="AJ66" s="1">
        <v>130.30000000000001</v>
      </c>
      <c r="AK66" s="1">
        <f t="shared" si="12"/>
        <v>130.53333333333333</v>
      </c>
      <c r="AL66" s="1">
        <v>258.7</v>
      </c>
      <c r="AM66" s="1">
        <v>258</v>
      </c>
      <c r="AN66" s="1">
        <v>258.60000000000002</v>
      </c>
      <c r="AO66" s="1">
        <f t="shared" si="17"/>
        <v>258.43333333333334</v>
      </c>
      <c r="AP66" s="1">
        <v>76.5</v>
      </c>
      <c r="AQ66" s="1">
        <v>76.400000000000006</v>
      </c>
      <c r="AR66" s="1">
        <v>77.099999999999994</v>
      </c>
      <c r="AS66" s="1">
        <f t="shared" si="13"/>
        <v>76.666666666666671</v>
      </c>
      <c r="AT66" s="1">
        <v>59.5</v>
      </c>
      <c r="AU66" s="1">
        <v>59.5</v>
      </c>
      <c r="AV66" s="1">
        <v>59.5</v>
      </c>
      <c r="AW66" s="1">
        <f t="shared" si="14"/>
        <v>59.5</v>
      </c>
      <c r="AX66" s="1">
        <v>37</v>
      </c>
      <c r="AY66" s="1">
        <v>38</v>
      </c>
    </row>
    <row r="67" spans="1:51" x14ac:dyDescent="0.25">
      <c r="A67" s="1">
        <v>240</v>
      </c>
      <c r="B67" s="2">
        <v>43804.583333333336</v>
      </c>
      <c r="C67" s="1"/>
      <c r="D67" s="1">
        <v>140.5</v>
      </c>
      <c r="E67" s="1">
        <v>141.6</v>
      </c>
      <c r="F67" s="1">
        <v>141.4</v>
      </c>
      <c r="G67" s="1">
        <f t="shared" si="16"/>
        <v>141.16666666666666</v>
      </c>
      <c r="H67" s="1">
        <v>135.5</v>
      </c>
      <c r="I67" s="1">
        <v>135.4</v>
      </c>
      <c r="J67" s="1">
        <v>134.4</v>
      </c>
      <c r="K67" s="1">
        <f t="shared" si="10"/>
        <v>135.1</v>
      </c>
      <c r="L67" s="1">
        <v>285.5</v>
      </c>
      <c r="M67" s="1">
        <v>285</v>
      </c>
      <c r="N67" s="1">
        <v>284.60000000000002</v>
      </c>
      <c r="O67" s="1"/>
      <c r="P67" s="1">
        <v>80.3</v>
      </c>
      <c r="Q67" s="1">
        <v>80.8</v>
      </c>
      <c r="R67" s="1">
        <v>79.400000000000006</v>
      </c>
      <c r="S67" s="1">
        <f t="shared" si="2"/>
        <v>80.166666666666671</v>
      </c>
      <c r="T67" s="1">
        <v>68.5</v>
      </c>
      <c r="U67" s="1">
        <v>68.5</v>
      </c>
      <c r="V67" s="1">
        <v>68.5</v>
      </c>
      <c r="W67" s="1">
        <f t="shared" si="15"/>
        <v>68.5</v>
      </c>
      <c r="X67" s="1">
        <v>32</v>
      </c>
      <c r="Y67" s="1">
        <v>57</v>
      </c>
      <c r="AA67" s="1">
        <v>240</v>
      </c>
      <c r="AB67" s="2">
        <v>43804.583333333336</v>
      </c>
      <c r="AC67" s="1"/>
      <c r="AD67" s="1">
        <v>138</v>
      </c>
      <c r="AE67" s="1">
        <v>138.19999999999999</v>
      </c>
      <c r="AF67" s="1">
        <v>137.4</v>
      </c>
      <c r="AG67" s="1">
        <f t="shared" si="4"/>
        <v>137.86666666666667</v>
      </c>
      <c r="AH67" s="1">
        <v>133.69999999999999</v>
      </c>
      <c r="AI67" s="1">
        <v>132.1</v>
      </c>
      <c r="AJ67" s="1">
        <v>132.69999999999999</v>
      </c>
      <c r="AK67" s="1">
        <f t="shared" si="12"/>
        <v>132.83333333333331</v>
      </c>
      <c r="AL67" s="1">
        <v>256.60000000000002</v>
      </c>
      <c r="AM67" s="1">
        <v>257.3</v>
      </c>
      <c r="AN67" s="1">
        <v>257.5</v>
      </c>
      <c r="AO67" s="1">
        <f t="shared" si="17"/>
        <v>257.13333333333338</v>
      </c>
      <c r="AP67" s="1">
        <v>75.3</v>
      </c>
      <c r="AQ67" s="1">
        <v>75.400000000000006</v>
      </c>
      <c r="AR67" s="1">
        <v>75.599999999999994</v>
      </c>
      <c r="AS67" s="1">
        <f t="shared" si="13"/>
        <v>75.433333333333323</v>
      </c>
      <c r="AT67" s="1">
        <v>63.7</v>
      </c>
      <c r="AU67" s="1">
        <v>63.7</v>
      </c>
      <c r="AV67" s="1">
        <v>63.7</v>
      </c>
      <c r="AW67" s="1">
        <f t="shared" si="14"/>
        <v>63.70000000000001</v>
      </c>
      <c r="AX67" s="1">
        <v>32</v>
      </c>
      <c r="AY67" s="1">
        <v>57</v>
      </c>
    </row>
    <row r="68" spans="1:51" x14ac:dyDescent="0.25">
      <c r="A68" s="1">
        <v>244</v>
      </c>
      <c r="B68" s="2">
        <v>43804.75</v>
      </c>
      <c r="C68" s="1"/>
      <c r="D68" s="1">
        <v>133</v>
      </c>
      <c r="E68" s="1">
        <v>133.69999999999999</v>
      </c>
      <c r="F68" s="1">
        <v>133.5</v>
      </c>
      <c r="G68" s="1">
        <f t="shared" si="16"/>
        <v>133.4</v>
      </c>
      <c r="H68" s="1">
        <v>129.69999999999999</v>
      </c>
      <c r="I68" s="1">
        <v>128.69999999999999</v>
      </c>
      <c r="J68" s="1">
        <v>129.6</v>
      </c>
      <c r="K68" s="1">
        <f t="shared" si="10"/>
        <v>129.33333333333334</v>
      </c>
      <c r="L68" s="1">
        <v>279.89999999999998</v>
      </c>
      <c r="M68" s="1">
        <v>280</v>
      </c>
      <c r="N68" s="1">
        <v>279.8</v>
      </c>
      <c r="O68" s="1"/>
      <c r="P68" s="1">
        <v>73.400000000000006</v>
      </c>
      <c r="Q68" s="1">
        <v>74.2</v>
      </c>
      <c r="R68" s="1">
        <v>73.5</v>
      </c>
      <c r="S68" s="1">
        <f t="shared" si="2"/>
        <v>73.7</v>
      </c>
      <c r="T68" s="1">
        <v>60.2</v>
      </c>
      <c r="U68" s="1">
        <v>60.2</v>
      </c>
      <c r="V68" s="1">
        <v>60.2</v>
      </c>
      <c r="W68" s="1">
        <f t="shared" si="15"/>
        <v>60.20000000000001</v>
      </c>
      <c r="X68" s="1">
        <v>31</v>
      </c>
      <c r="Y68" s="1">
        <v>62</v>
      </c>
      <c r="AA68" s="1">
        <v>244</v>
      </c>
      <c r="AB68" s="2">
        <v>43804.75</v>
      </c>
      <c r="AC68" s="1"/>
      <c r="AD68" s="1">
        <v>135.9</v>
      </c>
      <c r="AE68" s="1">
        <v>136.19999999999999</v>
      </c>
      <c r="AF68" s="1">
        <v>137.19999999999999</v>
      </c>
      <c r="AG68" s="1">
        <f t="shared" si="4"/>
        <v>136.43333333333334</v>
      </c>
      <c r="AH68" s="1">
        <v>132.9</v>
      </c>
      <c r="AI68" s="1">
        <v>131.9</v>
      </c>
      <c r="AJ68" s="1">
        <v>131.69999999999999</v>
      </c>
      <c r="AK68" s="1">
        <f t="shared" si="12"/>
        <v>132.16666666666666</v>
      </c>
      <c r="AL68" s="1">
        <v>257.39999999999998</v>
      </c>
      <c r="AM68" s="1">
        <v>258.39999999999998</v>
      </c>
      <c r="AN68" s="1">
        <v>259.3</v>
      </c>
      <c r="AO68" s="1">
        <f t="shared" si="17"/>
        <v>258.36666666666662</v>
      </c>
      <c r="AP68" s="1">
        <v>73.400000000000006</v>
      </c>
      <c r="AQ68" s="1">
        <v>73</v>
      </c>
      <c r="AR68" s="1">
        <v>73.2</v>
      </c>
      <c r="AS68" s="1">
        <f t="shared" si="13"/>
        <v>73.2</v>
      </c>
      <c r="AT68" s="1">
        <v>55.9</v>
      </c>
      <c r="AU68" s="1">
        <v>55.9</v>
      </c>
      <c r="AV68" s="1">
        <v>55.9</v>
      </c>
      <c r="AW68" s="1">
        <f t="shared" si="14"/>
        <v>55.9</v>
      </c>
      <c r="AX68" s="1">
        <v>31</v>
      </c>
      <c r="AY68" s="1">
        <v>62</v>
      </c>
    </row>
    <row r="69" spans="1:51" x14ac:dyDescent="0.25">
      <c r="A69" s="1">
        <v>248</v>
      </c>
      <c r="B69" s="2">
        <v>43804.916666666664</v>
      </c>
      <c r="C69" s="1"/>
      <c r="D69" s="1">
        <v>140.6</v>
      </c>
      <c r="E69" s="1">
        <v>140.5</v>
      </c>
      <c r="F69" s="1">
        <v>139.1</v>
      </c>
      <c r="G69" s="1">
        <f t="shared" si="16"/>
        <v>140.06666666666669</v>
      </c>
      <c r="H69" s="1">
        <v>133</v>
      </c>
      <c r="I69" s="1">
        <v>133.5</v>
      </c>
      <c r="J69" s="1">
        <v>134</v>
      </c>
      <c r="K69" s="1">
        <f t="shared" si="10"/>
        <v>133.5</v>
      </c>
      <c r="L69" s="1">
        <v>267.3</v>
      </c>
      <c r="M69" s="1">
        <v>268</v>
      </c>
      <c r="N69" s="1">
        <v>268.8</v>
      </c>
      <c r="O69" s="1"/>
      <c r="P69" s="1">
        <v>74.8</v>
      </c>
      <c r="Q69" s="1">
        <v>74</v>
      </c>
      <c r="R69" s="1">
        <v>74.099999999999994</v>
      </c>
      <c r="S69" s="1">
        <f t="shared" si="2"/>
        <v>74.3</v>
      </c>
      <c r="T69" s="1">
        <v>61.4</v>
      </c>
      <c r="U69" s="1">
        <v>61.4</v>
      </c>
      <c r="V69" s="1">
        <v>61.4</v>
      </c>
      <c r="W69" s="1">
        <f t="shared" si="15"/>
        <v>61.4</v>
      </c>
      <c r="X69" s="1">
        <v>30</v>
      </c>
      <c r="Y69" s="1">
        <v>67</v>
      </c>
      <c r="AA69" s="1">
        <v>248</v>
      </c>
      <c r="AB69" s="2">
        <v>43804.916666666664</v>
      </c>
      <c r="AC69" s="1"/>
      <c r="AD69" s="1">
        <v>137.5</v>
      </c>
      <c r="AE69" s="1">
        <v>137.80000000000001</v>
      </c>
      <c r="AF69" s="1">
        <v>138</v>
      </c>
      <c r="AG69" s="1">
        <f t="shared" si="4"/>
        <v>137.76666666666668</v>
      </c>
      <c r="AH69" s="1">
        <v>132</v>
      </c>
      <c r="AI69" s="1">
        <v>133.4</v>
      </c>
      <c r="AJ69" s="1">
        <v>132</v>
      </c>
      <c r="AK69" s="1">
        <f t="shared" si="12"/>
        <v>132.46666666666667</v>
      </c>
      <c r="AL69" s="1">
        <v>251.3</v>
      </c>
      <c r="AM69" s="1">
        <v>250.2</v>
      </c>
      <c r="AN69" s="1">
        <v>252.4</v>
      </c>
      <c r="AO69" s="1">
        <f t="shared" si="17"/>
        <v>251.29999999999998</v>
      </c>
      <c r="AP69" s="1">
        <v>72.5</v>
      </c>
      <c r="AQ69" s="1">
        <v>70.2</v>
      </c>
      <c r="AR69" s="1">
        <v>71.5</v>
      </c>
      <c r="AS69" s="1">
        <f t="shared" si="13"/>
        <v>71.399999999999991</v>
      </c>
      <c r="AT69" s="1">
        <v>55.8</v>
      </c>
      <c r="AU69" s="1">
        <v>55.8</v>
      </c>
      <c r="AV69" s="1">
        <v>55.8</v>
      </c>
      <c r="AW69" s="1">
        <f t="shared" si="14"/>
        <v>55.79999999999999</v>
      </c>
      <c r="AX69" s="1">
        <v>30</v>
      </c>
      <c r="AY69" s="1">
        <v>67</v>
      </c>
    </row>
    <row r="70" spans="1:51" x14ac:dyDescent="0.25">
      <c r="A70" s="1">
        <v>252</v>
      </c>
      <c r="B70" s="2">
        <v>43805.083333333336</v>
      </c>
      <c r="C70" s="1"/>
      <c r="D70" s="1">
        <v>140.6</v>
      </c>
      <c r="E70" s="1">
        <v>140.4</v>
      </c>
      <c r="F70" s="1">
        <v>139.4</v>
      </c>
      <c r="G70" s="1">
        <f t="shared" si="16"/>
        <v>140.13333333333333</v>
      </c>
      <c r="H70" s="1">
        <v>132.9</v>
      </c>
      <c r="I70" s="1">
        <v>133.30000000000001</v>
      </c>
      <c r="J70" s="1">
        <v>133.19999999999999</v>
      </c>
      <c r="K70" s="1">
        <f t="shared" si="10"/>
        <v>133.13333333333335</v>
      </c>
      <c r="L70" s="1">
        <v>279.7</v>
      </c>
      <c r="M70" s="1">
        <v>279.5</v>
      </c>
      <c r="N70" s="1">
        <v>279.39999999999998</v>
      </c>
      <c r="O70" s="1"/>
      <c r="P70" s="1">
        <v>74.8</v>
      </c>
      <c r="Q70" s="1">
        <v>74.5</v>
      </c>
      <c r="R70" s="1">
        <v>74.099999999999994</v>
      </c>
      <c r="S70" s="1">
        <f t="shared" si="2"/>
        <v>74.466666666666669</v>
      </c>
      <c r="T70" s="1">
        <v>59.5</v>
      </c>
      <c r="U70" s="1">
        <v>59.5</v>
      </c>
      <c r="V70" s="1">
        <v>59.5</v>
      </c>
      <c r="W70" s="1">
        <f t="shared" si="15"/>
        <v>59.5</v>
      </c>
      <c r="X70" s="1">
        <v>29</v>
      </c>
      <c r="Y70" s="1">
        <v>72</v>
      </c>
      <c r="AA70" s="1">
        <v>252</v>
      </c>
      <c r="AB70" s="2">
        <v>43805.083333333336</v>
      </c>
      <c r="AC70" s="1"/>
      <c r="AD70" s="1">
        <v>141.30000000000001</v>
      </c>
      <c r="AE70" s="1">
        <v>140.9</v>
      </c>
      <c r="AF70" s="1">
        <v>140.30000000000001</v>
      </c>
      <c r="AG70" s="1">
        <f t="shared" si="4"/>
        <v>140.83333333333334</v>
      </c>
      <c r="AH70" s="1">
        <v>131.6</v>
      </c>
      <c r="AI70" s="1">
        <v>131.1</v>
      </c>
      <c r="AJ70" s="1">
        <v>131.69999999999999</v>
      </c>
      <c r="AK70" s="1">
        <f t="shared" si="12"/>
        <v>131.46666666666667</v>
      </c>
      <c r="AL70" s="1">
        <v>264.3</v>
      </c>
      <c r="AM70" s="1">
        <v>264.39999999999998</v>
      </c>
      <c r="AN70" s="1">
        <v>264.8</v>
      </c>
      <c r="AO70" s="1">
        <f t="shared" si="17"/>
        <v>264.5</v>
      </c>
      <c r="AP70" s="1">
        <v>71.5</v>
      </c>
      <c r="AQ70" s="1">
        <v>71.400000000000006</v>
      </c>
      <c r="AR70" s="1">
        <v>71.099999999999994</v>
      </c>
      <c r="AS70" s="1">
        <f t="shared" si="13"/>
        <v>71.333333333333329</v>
      </c>
      <c r="AT70" s="1">
        <v>53.8</v>
      </c>
      <c r="AU70" s="1">
        <v>53.8</v>
      </c>
      <c r="AV70" s="1">
        <v>53.8</v>
      </c>
      <c r="AW70" s="1">
        <f t="shared" si="14"/>
        <v>53.79999999999999</v>
      </c>
      <c r="AX70" s="1">
        <v>29</v>
      </c>
      <c r="AY70" s="1">
        <v>72</v>
      </c>
    </row>
    <row r="71" spans="1:51" x14ac:dyDescent="0.25">
      <c r="A71" s="1">
        <v>256</v>
      </c>
      <c r="B71" s="2">
        <v>43822.625</v>
      </c>
      <c r="C71" s="1"/>
      <c r="D71" s="1">
        <v>144</v>
      </c>
      <c r="E71" s="1">
        <v>144.30000000000001</v>
      </c>
      <c r="F71" s="1">
        <v>143.6</v>
      </c>
      <c r="G71" s="1">
        <f t="shared" si="16"/>
        <v>143.96666666666667</v>
      </c>
      <c r="H71" s="1">
        <v>136.4</v>
      </c>
      <c r="I71" s="1">
        <v>136.19999999999999</v>
      </c>
      <c r="J71" s="1">
        <v>137</v>
      </c>
      <c r="K71" s="1">
        <f t="shared" si="10"/>
        <v>136.53333333333333</v>
      </c>
      <c r="L71" s="1">
        <v>263.60000000000002</v>
      </c>
      <c r="M71" s="1">
        <v>263.8</v>
      </c>
      <c r="N71" s="1">
        <v>264.39999999999998</v>
      </c>
      <c r="O71" s="1"/>
      <c r="P71" s="1">
        <v>76.400000000000006</v>
      </c>
      <c r="Q71" s="1">
        <v>76.900000000000006</v>
      </c>
      <c r="R71" s="1">
        <v>76.5</v>
      </c>
      <c r="S71" s="1">
        <f t="shared" si="2"/>
        <v>76.600000000000009</v>
      </c>
      <c r="T71" s="1">
        <v>62.6</v>
      </c>
      <c r="U71" s="1">
        <v>62.6</v>
      </c>
      <c r="V71" s="1">
        <v>62.6</v>
      </c>
      <c r="W71" s="1">
        <f t="shared" si="15"/>
        <v>62.6</v>
      </c>
      <c r="X71" s="1">
        <v>30</v>
      </c>
      <c r="Y71" s="1">
        <v>65</v>
      </c>
      <c r="AA71" s="1">
        <v>256</v>
      </c>
      <c r="AB71" s="2">
        <v>43822.625</v>
      </c>
      <c r="AC71" s="1"/>
      <c r="AD71" s="1">
        <v>131.30000000000001</v>
      </c>
      <c r="AE71" s="1">
        <v>130.19999999999999</v>
      </c>
      <c r="AF71" s="1">
        <v>131.4</v>
      </c>
      <c r="AG71" s="1">
        <f t="shared" si="4"/>
        <v>130.96666666666667</v>
      </c>
      <c r="AH71" s="1">
        <v>127.9</v>
      </c>
      <c r="AI71" s="1">
        <v>128.4</v>
      </c>
      <c r="AJ71" s="1">
        <v>127.5</v>
      </c>
      <c r="AK71" s="1">
        <f t="shared" si="12"/>
        <v>127.93333333333334</v>
      </c>
      <c r="AL71" s="1">
        <v>255.3</v>
      </c>
      <c r="AM71" s="1">
        <v>255</v>
      </c>
      <c r="AN71" s="1">
        <v>255.4</v>
      </c>
      <c r="AO71" s="1">
        <f t="shared" si="17"/>
        <v>255.23333333333335</v>
      </c>
      <c r="AP71" s="1">
        <v>66.7</v>
      </c>
      <c r="AQ71" s="1">
        <v>66.400000000000006</v>
      </c>
      <c r="AR71" s="1">
        <v>67.3</v>
      </c>
      <c r="AS71" s="1">
        <f t="shared" si="13"/>
        <v>66.800000000000011</v>
      </c>
      <c r="AT71" s="1">
        <v>57.5</v>
      </c>
      <c r="AU71" s="1">
        <v>57.5</v>
      </c>
      <c r="AV71" s="1">
        <v>57.5</v>
      </c>
      <c r="AW71" s="1">
        <f t="shared" si="14"/>
        <v>57.5</v>
      </c>
      <c r="AX71" s="1">
        <v>30</v>
      </c>
      <c r="AY71" s="1">
        <v>65</v>
      </c>
    </row>
    <row r="72" spans="1:51" x14ac:dyDescent="0.25">
      <c r="A72" s="1">
        <v>260</v>
      </c>
      <c r="B72" s="2">
        <v>43822.791666666664</v>
      </c>
      <c r="C72" s="1"/>
      <c r="D72" s="1">
        <v>135.4</v>
      </c>
      <c r="E72" s="1">
        <v>135.5</v>
      </c>
      <c r="F72" s="1">
        <v>136.1</v>
      </c>
      <c r="G72" s="1">
        <f t="shared" si="16"/>
        <v>135.66666666666666</v>
      </c>
      <c r="H72" s="1">
        <v>132.80000000000001</v>
      </c>
      <c r="I72" s="1">
        <v>132.69999999999999</v>
      </c>
      <c r="J72" s="1">
        <v>133.19999999999999</v>
      </c>
      <c r="K72" s="1">
        <f t="shared" si="10"/>
        <v>132.9</v>
      </c>
      <c r="L72" s="1">
        <v>277.10000000000002</v>
      </c>
      <c r="M72" s="1">
        <v>276.5</v>
      </c>
      <c r="N72" s="1">
        <v>276.10000000000002</v>
      </c>
      <c r="O72" s="1"/>
      <c r="P72" s="1">
        <v>74.400000000000006</v>
      </c>
      <c r="Q72" s="1">
        <v>74.5</v>
      </c>
      <c r="R72" s="1">
        <v>74.7</v>
      </c>
      <c r="S72" s="1">
        <f t="shared" si="2"/>
        <v>74.533333333333346</v>
      </c>
      <c r="T72" s="1">
        <v>59.5</v>
      </c>
      <c r="U72" s="1">
        <v>59.5</v>
      </c>
      <c r="V72" s="1">
        <v>59.5</v>
      </c>
      <c r="W72" s="1">
        <f t="shared" si="15"/>
        <v>59.5</v>
      </c>
      <c r="X72" s="1">
        <v>29</v>
      </c>
      <c r="Y72" s="1">
        <v>71</v>
      </c>
      <c r="AA72" s="1">
        <v>260</v>
      </c>
      <c r="AB72" s="2">
        <v>43822.791666666664</v>
      </c>
      <c r="AC72" s="1"/>
      <c r="AD72" s="1">
        <v>130.30000000000001</v>
      </c>
      <c r="AE72" s="1">
        <v>131.1</v>
      </c>
      <c r="AF72" s="1">
        <v>130.6</v>
      </c>
      <c r="AG72" s="1">
        <f t="shared" si="4"/>
        <v>130.66666666666666</v>
      </c>
      <c r="AH72" s="1">
        <v>124.2</v>
      </c>
      <c r="AI72" s="1">
        <v>123.7</v>
      </c>
      <c r="AJ72" s="1">
        <v>123.4</v>
      </c>
      <c r="AK72" s="1">
        <f t="shared" si="12"/>
        <v>123.76666666666667</v>
      </c>
      <c r="AL72" s="1">
        <v>262.60000000000002</v>
      </c>
      <c r="AM72" s="1">
        <v>262.39999999999998</v>
      </c>
      <c r="AN72" s="1">
        <v>262.3</v>
      </c>
      <c r="AO72" s="1">
        <f t="shared" si="17"/>
        <v>262.43333333333334</v>
      </c>
      <c r="AP72" s="1">
        <v>68.099999999999994</v>
      </c>
      <c r="AQ72" s="1">
        <v>67.7</v>
      </c>
      <c r="AR72" s="1">
        <v>67.599999999999994</v>
      </c>
      <c r="AS72" s="1">
        <f t="shared" si="13"/>
        <v>67.8</v>
      </c>
      <c r="AT72" s="1">
        <v>56</v>
      </c>
      <c r="AU72" s="1">
        <v>56</v>
      </c>
      <c r="AV72" s="1">
        <v>56</v>
      </c>
      <c r="AW72" s="1">
        <f t="shared" si="14"/>
        <v>56</v>
      </c>
      <c r="AX72" s="1">
        <v>29</v>
      </c>
      <c r="AY72" s="1">
        <v>71</v>
      </c>
    </row>
    <row r="73" spans="1:51" x14ac:dyDescent="0.25">
      <c r="A73" s="1">
        <v>264</v>
      </c>
      <c r="B73" s="2">
        <v>43822.958333333336</v>
      </c>
      <c r="C73" s="1"/>
      <c r="D73" s="1">
        <v>137.19999999999999</v>
      </c>
      <c r="E73" s="1">
        <v>137.80000000000001</v>
      </c>
      <c r="F73" s="1">
        <v>136.9</v>
      </c>
      <c r="G73" s="1">
        <f t="shared" si="16"/>
        <v>137.29999999999998</v>
      </c>
      <c r="H73" s="1">
        <v>129.5</v>
      </c>
      <c r="I73" s="1">
        <v>129.5</v>
      </c>
      <c r="J73" s="1">
        <v>129.4</v>
      </c>
      <c r="K73" s="1">
        <f t="shared" si="10"/>
        <v>129.46666666666667</v>
      </c>
      <c r="L73" s="1">
        <v>258.10000000000002</v>
      </c>
      <c r="M73" s="1">
        <v>258.7</v>
      </c>
      <c r="N73" s="1">
        <v>258.10000000000002</v>
      </c>
      <c r="O73" s="1"/>
      <c r="P73" s="1">
        <v>68.7</v>
      </c>
      <c r="Q73" s="1">
        <v>69</v>
      </c>
      <c r="R73" s="1">
        <v>68.5</v>
      </c>
      <c r="S73" s="1">
        <f t="shared" si="2"/>
        <v>68.733333333333334</v>
      </c>
      <c r="T73" s="1">
        <v>61</v>
      </c>
      <c r="U73" s="1">
        <v>61</v>
      </c>
      <c r="V73" s="1">
        <v>61</v>
      </c>
      <c r="W73" s="1">
        <f t="shared" si="15"/>
        <v>61</v>
      </c>
      <c r="X73" s="1">
        <v>28</v>
      </c>
      <c r="Y73" s="1">
        <v>78</v>
      </c>
      <c r="AA73" s="1">
        <v>264</v>
      </c>
      <c r="AB73" s="2">
        <v>43822.958333333336</v>
      </c>
      <c r="AC73" s="1"/>
      <c r="AD73" s="1">
        <v>133.9</v>
      </c>
      <c r="AE73" s="1">
        <v>133.69999999999999</v>
      </c>
      <c r="AF73" s="1">
        <v>134</v>
      </c>
      <c r="AG73" s="1">
        <f t="shared" si="4"/>
        <v>133.86666666666667</v>
      </c>
      <c r="AH73" s="1">
        <v>127.5</v>
      </c>
      <c r="AI73" s="1">
        <v>126</v>
      </c>
      <c r="AJ73" s="1">
        <v>126.5</v>
      </c>
      <c r="AK73" s="1">
        <f t="shared" si="12"/>
        <v>126.66666666666667</v>
      </c>
      <c r="AL73" s="1">
        <v>250.7</v>
      </c>
      <c r="AM73" s="1">
        <v>250</v>
      </c>
      <c r="AN73" s="1">
        <v>250.4</v>
      </c>
      <c r="AO73" s="1">
        <f t="shared" si="17"/>
        <v>250.36666666666667</v>
      </c>
      <c r="AP73" s="1">
        <v>62.4</v>
      </c>
      <c r="AQ73" s="1">
        <v>62</v>
      </c>
      <c r="AR73" s="1">
        <v>62.4</v>
      </c>
      <c r="AS73" s="1">
        <f t="shared" si="13"/>
        <v>62.266666666666673</v>
      </c>
      <c r="AT73" s="1">
        <v>53.9</v>
      </c>
      <c r="AU73" s="1">
        <v>53.9</v>
      </c>
      <c r="AV73" s="1">
        <v>53.9</v>
      </c>
      <c r="AW73" s="1">
        <f t="shared" si="14"/>
        <v>53.9</v>
      </c>
      <c r="AX73" s="1">
        <v>28</v>
      </c>
      <c r="AY73" s="1">
        <v>78</v>
      </c>
    </row>
    <row r="74" spans="1:51" x14ac:dyDescent="0.25">
      <c r="A74" s="1">
        <v>268</v>
      </c>
      <c r="B74" s="2">
        <v>43823.125</v>
      </c>
      <c r="C74" s="1"/>
      <c r="D74" s="1">
        <v>137.6</v>
      </c>
      <c r="E74" s="1">
        <v>137.4</v>
      </c>
      <c r="F74" s="1">
        <v>136.4</v>
      </c>
      <c r="G74" s="1">
        <f t="shared" si="16"/>
        <v>137.13333333333333</v>
      </c>
      <c r="H74" s="1">
        <v>133.69999999999999</v>
      </c>
      <c r="I74" s="1">
        <v>133.19999999999999</v>
      </c>
      <c r="J74" s="1">
        <v>133.6</v>
      </c>
      <c r="K74" s="1">
        <f t="shared" si="10"/>
        <v>133.5</v>
      </c>
      <c r="L74" s="1">
        <v>261.60000000000002</v>
      </c>
      <c r="M74" s="1">
        <v>261.39999999999998</v>
      </c>
      <c r="N74" s="1">
        <v>261.89999999999998</v>
      </c>
      <c r="O74" s="1"/>
      <c r="P74" s="1">
        <v>67.599999999999994</v>
      </c>
      <c r="Q74" s="1">
        <v>68.400000000000006</v>
      </c>
      <c r="R74" s="1">
        <v>68</v>
      </c>
      <c r="S74" s="1">
        <f t="shared" si="2"/>
        <v>68</v>
      </c>
      <c r="T74" s="1">
        <v>62.7</v>
      </c>
      <c r="U74" s="1">
        <v>62.7</v>
      </c>
      <c r="V74" s="1">
        <v>62.7</v>
      </c>
      <c r="W74" s="1">
        <f t="shared" si="15"/>
        <v>62.70000000000001</v>
      </c>
      <c r="X74" s="1">
        <v>27</v>
      </c>
      <c r="Y74" s="1">
        <v>77</v>
      </c>
      <c r="AA74" s="1">
        <v>268</v>
      </c>
      <c r="AB74" s="2">
        <v>43823.125</v>
      </c>
      <c r="AC74" s="1"/>
      <c r="AD74" s="1">
        <v>130.4</v>
      </c>
      <c r="AE74" s="1">
        <v>129.69999999999999</v>
      </c>
      <c r="AF74" s="1">
        <v>130.1</v>
      </c>
      <c r="AG74" s="1">
        <f t="shared" si="4"/>
        <v>130.06666666666669</v>
      </c>
      <c r="AH74" s="1">
        <v>125.6</v>
      </c>
      <c r="AI74" s="1">
        <v>125.3</v>
      </c>
      <c r="AJ74" s="1">
        <v>124.7</v>
      </c>
      <c r="AK74" s="1">
        <f t="shared" si="12"/>
        <v>125.19999999999999</v>
      </c>
      <c r="AL74" s="1">
        <v>259.89999999999998</v>
      </c>
      <c r="AM74" s="1">
        <v>260.10000000000002</v>
      </c>
      <c r="AN74" s="1">
        <v>260.2</v>
      </c>
      <c r="AO74" s="1">
        <f t="shared" si="17"/>
        <v>260.06666666666666</v>
      </c>
      <c r="AP74" s="1">
        <v>61.2</v>
      </c>
      <c r="AQ74" s="1">
        <v>60.9</v>
      </c>
      <c r="AR74" s="1">
        <v>61.1</v>
      </c>
      <c r="AS74" s="1">
        <f t="shared" si="13"/>
        <v>61.066666666666663</v>
      </c>
      <c r="AT74" s="1">
        <v>52.3</v>
      </c>
      <c r="AU74" s="1">
        <v>52.3</v>
      </c>
      <c r="AV74" s="1">
        <v>52.3</v>
      </c>
      <c r="AW74" s="1">
        <f t="shared" si="14"/>
        <v>52.29999999999999</v>
      </c>
      <c r="AX74" s="1">
        <v>27</v>
      </c>
      <c r="AY74" s="1">
        <v>77</v>
      </c>
    </row>
    <row r="75" spans="1:51" x14ac:dyDescent="0.25">
      <c r="A75" s="1">
        <v>272</v>
      </c>
      <c r="B75" s="2">
        <v>43823.291666666664</v>
      </c>
      <c r="C75" s="1"/>
      <c r="D75" s="1">
        <v>136.30000000000001</v>
      </c>
      <c r="E75" s="1">
        <v>136</v>
      </c>
      <c r="F75" s="1">
        <v>136.30000000000001</v>
      </c>
      <c r="G75" s="1">
        <f t="shared" si="16"/>
        <v>136.20000000000002</v>
      </c>
      <c r="H75" s="1">
        <v>132.69999999999999</v>
      </c>
      <c r="I75" s="1">
        <v>131.30000000000001</v>
      </c>
      <c r="J75" s="1">
        <v>131.80000000000001</v>
      </c>
      <c r="K75" s="1">
        <f t="shared" si="10"/>
        <v>131.93333333333334</v>
      </c>
      <c r="L75" s="1">
        <v>259.2</v>
      </c>
      <c r="M75" s="1">
        <v>259.8</v>
      </c>
      <c r="N75" s="1">
        <v>256.60000000000002</v>
      </c>
      <c r="O75" s="1"/>
      <c r="P75" s="1">
        <v>72.7</v>
      </c>
      <c r="Q75" s="1">
        <v>72.599999999999994</v>
      </c>
      <c r="R75" s="1">
        <v>72.400000000000006</v>
      </c>
      <c r="S75" s="1">
        <f t="shared" si="2"/>
        <v>72.566666666666677</v>
      </c>
      <c r="T75" s="1">
        <v>61.7</v>
      </c>
      <c r="U75" s="1">
        <v>61.7</v>
      </c>
      <c r="V75" s="1">
        <v>61.7</v>
      </c>
      <c r="W75" s="1">
        <f t="shared" si="15"/>
        <v>61.70000000000001</v>
      </c>
      <c r="X75" s="1">
        <v>31</v>
      </c>
      <c r="Y75" s="1">
        <v>77</v>
      </c>
      <c r="AA75" s="1">
        <v>272</v>
      </c>
      <c r="AB75" s="2">
        <v>43823.291666666664</v>
      </c>
      <c r="AC75" s="1"/>
      <c r="AD75" s="1">
        <v>132</v>
      </c>
      <c r="AE75" s="1">
        <v>131.9</v>
      </c>
      <c r="AF75" s="1">
        <v>131.5</v>
      </c>
      <c r="AG75" s="1">
        <f t="shared" si="4"/>
        <v>131.79999999999998</v>
      </c>
      <c r="AH75" s="1">
        <v>121.4</v>
      </c>
      <c r="AI75" s="1">
        <v>121.8</v>
      </c>
      <c r="AJ75" s="1">
        <v>121.5</v>
      </c>
      <c r="AK75" s="1">
        <f t="shared" si="12"/>
        <v>121.56666666666666</v>
      </c>
      <c r="AL75" s="1">
        <v>253.7</v>
      </c>
      <c r="AM75" s="1">
        <v>252.6</v>
      </c>
      <c r="AN75" s="1">
        <v>252.3</v>
      </c>
      <c r="AO75" s="1">
        <f t="shared" si="17"/>
        <v>252.86666666666665</v>
      </c>
      <c r="AP75" s="1">
        <v>64.3</v>
      </c>
      <c r="AQ75" s="1">
        <v>64</v>
      </c>
      <c r="AR75" s="1">
        <v>64.2</v>
      </c>
      <c r="AS75" s="1">
        <f t="shared" si="13"/>
        <v>64.166666666666671</v>
      </c>
      <c r="AT75" s="1">
        <v>54.7</v>
      </c>
      <c r="AU75" s="1">
        <v>54.7</v>
      </c>
      <c r="AV75" s="1">
        <v>54.7</v>
      </c>
      <c r="AW75" s="1">
        <f t="shared" si="14"/>
        <v>54.70000000000001</v>
      </c>
      <c r="AX75" s="1">
        <v>31</v>
      </c>
      <c r="AY75" s="1">
        <v>77</v>
      </c>
    </row>
    <row r="76" spans="1:51" x14ac:dyDescent="0.25">
      <c r="A76" s="1">
        <v>276</v>
      </c>
      <c r="B76" s="2">
        <v>43823.458333333336</v>
      </c>
      <c r="C76" s="1"/>
      <c r="D76" s="1">
        <v>140.30000000000001</v>
      </c>
      <c r="E76" s="1">
        <v>140.69999999999999</v>
      </c>
      <c r="F76" s="1">
        <v>140.1</v>
      </c>
      <c r="G76" s="1">
        <f t="shared" si="16"/>
        <v>140.36666666666667</v>
      </c>
      <c r="H76" s="1">
        <v>135.19999999999999</v>
      </c>
      <c r="I76" s="1">
        <v>134.6</v>
      </c>
      <c r="J76" s="1">
        <v>135.1</v>
      </c>
      <c r="K76" s="1">
        <f t="shared" si="10"/>
        <v>134.96666666666667</v>
      </c>
      <c r="L76" s="1">
        <v>267.2</v>
      </c>
      <c r="M76" s="1">
        <v>267.39999999999998</v>
      </c>
      <c r="N76" s="1">
        <v>267.10000000000002</v>
      </c>
      <c r="O76" s="1"/>
      <c r="P76" s="1">
        <v>78</v>
      </c>
      <c r="Q76" s="1">
        <v>78.099999999999994</v>
      </c>
      <c r="R76" s="1">
        <v>78.2</v>
      </c>
      <c r="S76" s="1">
        <f t="shared" si="2"/>
        <v>78.100000000000009</v>
      </c>
      <c r="T76" s="1">
        <v>66.7</v>
      </c>
      <c r="U76" s="1">
        <v>66.7</v>
      </c>
      <c r="V76" s="1">
        <v>66.7</v>
      </c>
      <c r="W76" s="1">
        <f t="shared" si="15"/>
        <v>66.7</v>
      </c>
      <c r="X76" s="1">
        <v>34</v>
      </c>
      <c r="Y76" s="1">
        <v>64</v>
      </c>
      <c r="AA76" s="1">
        <v>276</v>
      </c>
      <c r="AB76" s="2">
        <v>43823.458333333336</v>
      </c>
      <c r="AC76" s="1"/>
      <c r="AD76" s="1">
        <v>137.30000000000001</v>
      </c>
      <c r="AE76" s="1">
        <v>136.80000000000001</v>
      </c>
      <c r="AF76" s="1">
        <v>137</v>
      </c>
      <c r="AG76" s="1">
        <f t="shared" si="4"/>
        <v>137.03333333333333</v>
      </c>
      <c r="AH76" s="1">
        <v>128.69999999999999</v>
      </c>
      <c r="AI76" s="1">
        <v>128.4</v>
      </c>
      <c r="AJ76" s="1">
        <v>128.30000000000001</v>
      </c>
      <c r="AK76" s="1">
        <f t="shared" si="12"/>
        <v>128.46666666666667</v>
      </c>
      <c r="AL76" s="1">
        <v>265.7</v>
      </c>
      <c r="AM76" s="1">
        <v>265.39999999999998</v>
      </c>
      <c r="AN76" s="1">
        <v>266.10000000000002</v>
      </c>
      <c r="AO76" s="1">
        <f t="shared" si="17"/>
        <v>265.73333333333329</v>
      </c>
      <c r="AP76" s="1">
        <v>77.400000000000006</v>
      </c>
      <c r="AQ76" s="1">
        <v>77.2</v>
      </c>
      <c r="AR76" s="1">
        <v>76.5</v>
      </c>
      <c r="AS76" s="1">
        <f t="shared" si="13"/>
        <v>77.033333333333346</v>
      </c>
      <c r="AT76" s="1">
        <v>60.5</v>
      </c>
      <c r="AU76" s="1">
        <v>60.5</v>
      </c>
      <c r="AV76" s="1">
        <v>60.5</v>
      </c>
      <c r="AW76" s="1">
        <f t="shared" si="14"/>
        <v>60.5</v>
      </c>
      <c r="AX76" s="1">
        <v>34</v>
      </c>
      <c r="AY76" s="1">
        <v>64</v>
      </c>
    </row>
    <row r="77" spans="1:51" x14ac:dyDescent="0.25">
      <c r="A77" s="1">
        <v>280</v>
      </c>
      <c r="B77" s="2">
        <v>43823.625</v>
      </c>
      <c r="C77" s="1"/>
      <c r="D77" s="1">
        <v>137.30000000000001</v>
      </c>
      <c r="E77" s="1">
        <v>137.9</v>
      </c>
      <c r="F77" s="1">
        <v>136.30000000000001</v>
      </c>
      <c r="G77" s="1">
        <f t="shared" si="16"/>
        <v>137.16666666666669</v>
      </c>
      <c r="H77" s="1">
        <v>133.19999999999999</v>
      </c>
      <c r="I77" s="1">
        <v>133.69999999999999</v>
      </c>
      <c r="J77" s="1">
        <v>132.5</v>
      </c>
      <c r="K77" s="1">
        <f t="shared" si="10"/>
        <v>133.13333333333333</v>
      </c>
      <c r="L77" s="1">
        <v>262.2</v>
      </c>
      <c r="M77" s="1">
        <v>263</v>
      </c>
      <c r="N77" s="1">
        <v>260.5</v>
      </c>
      <c r="O77" s="1"/>
      <c r="P77" s="1">
        <v>74.599999999999994</v>
      </c>
      <c r="Q77" s="1">
        <v>73</v>
      </c>
      <c r="R77" s="1">
        <v>73.400000000000006</v>
      </c>
      <c r="S77" s="1">
        <f t="shared" si="2"/>
        <v>73.666666666666671</v>
      </c>
      <c r="T77" s="1">
        <v>64.099999999999994</v>
      </c>
      <c r="U77" s="1">
        <v>64.099999999999994</v>
      </c>
      <c r="V77" s="1">
        <v>64.099999999999994</v>
      </c>
      <c r="W77" s="1">
        <f t="shared" si="15"/>
        <v>64.099999999999994</v>
      </c>
      <c r="X77" s="1">
        <v>33</v>
      </c>
      <c r="Y77" s="1">
        <v>61</v>
      </c>
      <c r="AA77" s="1">
        <v>280</v>
      </c>
      <c r="AB77" s="2">
        <v>43823.625</v>
      </c>
      <c r="AC77" s="1"/>
      <c r="AD77" s="1">
        <v>137.30000000000001</v>
      </c>
      <c r="AE77" s="1">
        <v>136.30000000000001</v>
      </c>
      <c r="AF77" s="1">
        <v>136.69999999999999</v>
      </c>
      <c r="AG77" s="1">
        <f t="shared" si="4"/>
        <v>136.76666666666668</v>
      </c>
      <c r="AH77" s="1">
        <v>127.3</v>
      </c>
      <c r="AI77" s="1">
        <v>127.2</v>
      </c>
      <c r="AJ77" s="1">
        <v>127.1</v>
      </c>
      <c r="AK77" s="1">
        <f t="shared" si="12"/>
        <v>127.2</v>
      </c>
      <c r="AL77" s="1">
        <v>253.3</v>
      </c>
      <c r="AM77" s="1">
        <v>253.6</v>
      </c>
      <c r="AN77" s="1">
        <v>253.5</v>
      </c>
      <c r="AO77" s="1">
        <f t="shared" si="17"/>
        <v>253.46666666666667</v>
      </c>
      <c r="AP77" s="1">
        <v>67.5</v>
      </c>
      <c r="AQ77" s="1">
        <v>67.599999999999994</v>
      </c>
      <c r="AR77" s="1">
        <v>68</v>
      </c>
      <c r="AS77" s="1">
        <f t="shared" si="13"/>
        <v>67.7</v>
      </c>
      <c r="AT77" s="1">
        <v>59.1</v>
      </c>
      <c r="AU77" s="1">
        <v>59.1</v>
      </c>
      <c r="AV77" s="1">
        <v>59.1</v>
      </c>
      <c r="AW77" s="1">
        <f t="shared" si="14"/>
        <v>59.1</v>
      </c>
      <c r="AX77" s="1">
        <v>33</v>
      </c>
      <c r="AY77" s="1">
        <v>61</v>
      </c>
    </row>
    <row r="78" spans="1:51" x14ac:dyDescent="0.25">
      <c r="A78" s="1">
        <v>284</v>
      </c>
      <c r="B78" s="2">
        <v>43823.791666666664</v>
      </c>
      <c r="C78" s="1"/>
      <c r="D78" s="1">
        <v>139.4</v>
      </c>
      <c r="E78" s="1">
        <v>139.80000000000001</v>
      </c>
      <c r="F78" s="1">
        <v>139</v>
      </c>
      <c r="G78" s="1">
        <f t="shared" si="16"/>
        <v>139.4</v>
      </c>
      <c r="H78" s="1">
        <v>132.69999999999999</v>
      </c>
      <c r="I78" s="1">
        <v>132.4</v>
      </c>
      <c r="J78" s="1">
        <v>132</v>
      </c>
      <c r="K78" s="1">
        <f t="shared" si="10"/>
        <v>132.36666666666667</v>
      </c>
      <c r="L78" s="1">
        <v>264.8</v>
      </c>
      <c r="M78" s="1">
        <v>264.8</v>
      </c>
      <c r="N78" s="1">
        <v>265.10000000000002</v>
      </c>
      <c r="O78" s="1"/>
      <c r="P78" s="1">
        <v>72.099999999999994</v>
      </c>
      <c r="Q78" s="1">
        <v>72.599999999999994</v>
      </c>
      <c r="R78" s="1">
        <v>72.8</v>
      </c>
      <c r="S78" s="1">
        <f t="shared" si="2"/>
        <v>72.5</v>
      </c>
      <c r="T78" s="1">
        <v>59.8</v>
      </c>
      <c r="U78" s="1">
        <v>59.8</v>
      </c>
      <c r="V78" s="1">
        <v>59.8</v>
      </c>
      <c r="W78" s="1">
        <f t="shared" si="15"/>
        <v>59.79999999999999</v>
      </c>
      <c r="X78" s="1">
        <v>30</v>
      </c>
      <c r="Y78" s="1">
        <v>69</v>
      </c>
      <c r="AA78" s="1">
        <v>284</v>
      </c>
      <c r="AB78" s="2">
        <v>43823.791666666664</v>
      </c>
      <c r="AC78" s="1"/>
      <c r="AD78" s="1">
        <v>137</v>
      </c>
      <c r="AE78" s="1">
        <v>137.4</v>
      </c>
      <c r="AF78" s="1">
        <v>136.69999999999999</v>
      </c>
      <c r="AG78" s="1">
        <f t="shared" si="4"/>
        <v>137.03333333333333</v>
      </c>
      <c r="AH78" s="1">
        <v>130.5</v>
      </c>
      <c r="AI78" s="1">
        <v>130.80000000000001</v>
      </c>
      <c r="AJ78" s="1">
        <v>129.9</v>
      </c>
      <c r="AK78" s="1">
        <f t="shared" si="12"/>
        <v>130.4</v>
      </c>
      <c r="AL78" s="1">
        <v>263.2</v>
      </c>
      <c r="AM78" s="1">
        <v>263</v>
      </c>
      <c r="AN78" s="1">
        <v>263.39999999999998</v>
      </c>
      <c r="AO78" s="1">
        <f t="shared" si="17"/>
        <v>263.2</v>
      </c>
      <c r="AP78" s="1">
        <v>66.400000000000006</v>
      </c>
      <c r="AQ78" s="1">
        <v>66.3</v>
      </c>
      <c r="AR78" s="1">
        <v>66.2</v>
      </c>
      <c r="AS78" s="1">
        <f t="shared" si="13"/>
        <v>66.3</v>
      </c>
      <c r="AT78" s="1">
        <v>54.4</v>
      </c>
      <c r="AU78" s="1">
        <v>54.4</v>
      </c>
      <c r="AV78" s="1">
        <v>54.4</v>
      </c>
      <c r="AW78" s="1">
        <f t="shared" si="14"/>
        <v>54.4</v>
      </c>
      <c r="AX78" s="1">
        <v>30</v>
      </c>
      <c r="AY78" s="1">
        <v>69</v>
      </c>
    </row>
    <row r="79" spans="1:51" x14ac:dyDescent="0.25">
      <c r="A79" s="1">
        <v>288</v>
      </c>
      <c r="B79" s="2">
        <v>43823.958333333336</v>
      </c>
      <c r="C79" s="1"/>
      <c r="D79" s="1">
        <v>137</v>
      </c>
      <c r="E79" s="1">
        <v>136.69999999999999</v>
      </c>
      <c r="F79" s="1">
        <v>136.80000000000001</v>
      </c>
      <c r="G79" s="1">
        <f t="shared" si="16"/>
        <v>136.83333333333334</v>
      </c>
      <c r="H79" s="1">
        <v>131</v>
      </c>
      <c r="I79" s="1">
        <v>130.19999999999999</v>
      </c>
      <c r="J79" s="1">
        <v>130.5</v>
      </c>
      <c r="K79" s="1">
        <f t="shared" si="10"/>
        <v>130.56666666666666</v>
      </c>
      <c r="L79" s="1">
        <v>261.10000000000002</v>
      </c>
      <c r="M79" s="1">
        <v>261</v>
      </c>
      <c r="N79" s="1">
        <v>261.2</v>
      </c>
      <c r="O79" s="1"/>
      <c r="P79" s="1">
        <v>70.2</v>
      </c>
      <c r="Q79" s="1">
        <v>70.7</v>
      </c>
      <c r="R79" s="1">
        <v>70.3</v>
      </c>
      <c r="S79" s="1">
        <f t="shared" si="2"/>
        <v>70.399999999999991</v>
      </c>
      <c r="T79" s="1">
        <v>61.7</v>
      </c>
      <c r="U79" s="1">
        <v>61.7</v>
      </c>
      <c r="V79" s="1">
        <v>61.7</v>
      </c>
      <c r="W79" s="1">
        <f t="shared" si="15"/>
        <v>61.70000000000001</v>
      </c>
      <c r="X79" s="1">
        <v>29</v>
      </c>
      <c r="Y79" s="1">
        <v>75</v>
      </c>
      <c r="AA79" s="1">
        <v>288</v>
      </c>
      <c r="AB79" s="2">
        <v>43823.958333333336</v>
      </c>
      <c r="AC79" s="1"/>
      <c r="AD79" s="1">
        <v>135.5</v>
      </c>
      <c r="AE79" s="1">
        <v>136.30000000000001</v>
      </c>
      <c r="AF79" s="1">
        <v>136</v>
      </c>
      <c r="AG79" s="1">
        <f t="shared" si="4"/>
        <v>135.93333333333334</v>
      </c>
      <c r="AH79" s="1">
        <v>124.9</v>
      </c>
      <c r="AI79" s="1">
        <v>124.7</v>
      </c>
      <c r="AJ79" s="1">
        <v>125.2</v>
      </c>
      <c r="AK79" s="1">
        <f t="shared" si="12"/>
        <v>124.93333333333334</v>
      </c>
      <c r="AL79" s="1">
        <v>259.89999999999998</v>
      </c>
      <c r="AM79" s="1">
        <v>259.39999999999998</v>
      </c>
      <c r="AN79" s="1">
        <v>260.60000000000002</v>
      </c>
      <c r="AO79" s="1">
        <f t="shared" si="17"/>
        <v>259.96666666666664</v>
      </c>
      <c r="AP79" s="1">
        <v>62.3</v>
      </c>
      <c r="AQ79" s="1">
        <v>62.7</v>
      </c>
      <c r="AR79" s="1">
        <v>62.5</v>
      </c>
      <c r="AS79" s="1">
        <f t="shared" si="13"/>
        <v>62.5</v>
      </c>
      <c r="AT79" s="1">
        <v>55.6</v>
      </c>
      <c r="AU79" s="1">
        <v>55.6</v>
      </c>
      <c r="AV79" s="1">
        <v>55.6</v>
      </c>
      <c r="AW79" s="1">
        <f t="shared" si="14"/>
        <v>55.6</v>
      </c>
      <c r="AX79" s="1">
        <v>29</v>
      </c>
      <c r="AY79" s="1">
        <v>75</v>
      </c>
    </row>
    <row r="80" spans="1:51" x14ac:dyDescent="0.25">
      <c r="A80" s="1">
        <v>292</v>
      </c>
      <c r="B80" s="2">
        <v>43824.125</v>
      </c>
      <c r="C80" s="1"/>
      <c r="D80" s="1">
        <v>138</v>
      </c>
      <c r="E80" s="1">
        <v>137.4</v>
      </c>
      <c r="F80" s="1">
        <v>138.5</v>
      </c>
      <c r="G80" s="1">
        <f t="shared" si="16"/>
        <v>137.96666666666667</v>
      </c>
      <c r="H80" s="1">
        <v>131.5</v>
      </c>
      <c r="I80" s="1">
        <v>132.19999999999999</v>
      </c>
      <c r="J80" s="1">
        <v>131.4</v>
      </c>
      <c r="K80" s="1">
        <f t="shared" si="10"/>
        <v>131.70000000000002</v>
      </c>
      <c r="L80" s="1">
        <v>254.4</v>
      </c>
      <c r="M80" s="1">
        <v>253.7</v>
      </c>
      <c r="N80" s="1">
        <v>253.1</v>
      </c>
      <c r="O80" s="1"/>
      <c r="P80" s="1">
        <v>70.5</v>
      </c>
      <c r="Q80" s="1">
        <v>70.400000000000006</v>
      </c>
      <c r="R80" s="1">
        <v>70.400000000000006</v>
      </c>
      <c r="S80" s="1">
        <f t="shared" si="2"/>
        <v>70.433333333333337</v>
      </c>
      <c r="T80" s="1">
        <v>62.5</v>
      </c>
      <c r="U80" s="1">
        <v>62.5</v>
      </c>
      <c r="V80" s="1">
        <v>62.5</v>
      </c>
      <c r="W80" s="1">
        <f t="shared" si="15"/>
        <v>62.5</v>
      </c>
      <c r="X80" s="1">
        <v>29</v>
      </c>
      <c r="Y80" s="1">
        <v>77</v>
      </c>
      <c r="AA80" s="1">
        <v>292</v>
      </c>
      <c r="AB80" s="2">
        <v>43824.125</v>
      </c>
      <c r="AC80" s="1"/>
      <c r="AD80" s="1">
        <v>137.1</v>
      </c>
      <c r="AE80" s="1">
        <v>137.30000000000001</v>
      </c>
      <c r="AF80" s="1">
        <v>138.30000000000001</v>
      </c>
      <c r="AG80" s="1">
        <f t="shared" si="4"/>
        <v>137.56666666666666</v>
      </c>
      <c r="AH80" s="1">
        <v>125.7</v>
      </c>
      <c r="AI80" s="1">
        <v>126.8</v>
      </c>
      <c r="AJ80" s="1">
        <v>126.9</v>
      </c>
      <c r="AK80" s="1">
        <f t="shared" si="12"/>
        <v>126.46666666666665</v>
      </c>
      <c r="AL80" s="1">
        <v>250.4</v>
      </c>
      <c r="AM80" s="1">
        <v>249</v>
      </c>
      <c r="AN80" s="1">
        <v>250.6</v>
      </c>
      <c r="AO80" s="1">
        <f t="shared" si="17"/>
        <v>250</v>
      </c>
      <c r="AP80" s="1">
        <v>63.1</v>
      </c>
      <c r="AQ80" s="1">
        <v>63</v>
      </c>
      <c r="AR80" s="1">
        <v>63</v>
      </c>
      <c r="AS80" s="1">
        <f t="shared" si="13"/>
        <v>63.033333333333331</v>
      </c>
      <c r="AT80" s="1">
        <v>54.9</v>
      </c>
      <c r="AU80" s="1">
        <v>54.9</v>
      </c>
      <c r="AV80" s="1">
        <v>54.9</v>
      </c>
      <c r="AW80" s="1">
        <f t="shared" si="14"/>
        <v>54.9</v>
      </c>
      <c r="AX80" s="1">
        <v>29</v>
      </c>
      <c r="AY80" s="1">
        <v>77</v>
      </c>
    </row>
    <row r="81" spans="1:51" x14ac:dyDescent="0.25">
      <c r="A81" s="1">
        <v>296</v>
      </c>
      <c r="B81" s="2">
        <v>43824.291666666664</v>
      </c>
      <c r="C81" s="1"/>
      <c r="D81" s="1">
        <v>137</v>
      </c>
      <c r="E81" s="1">
        <v>138</v>
      </c>
      <c r="F81" s="1">
        <v>138.69999999999999</v>
      </c>
      <c r="G81" s="1">
        <f t="shared" si="16"/>
        <v>137.9</v>
      </c>
      <c r="H81" s="1">
        <v>131.1</v>
      </c>
      <c r="I81" s="1">
        <v>130</v>
      </c>
      <c r="J81" s="1">
        <v>130.19999999999999</v>
      </c>
      <c r="K81" s="1">
        <f t="shared" si="10"/>
        <v>130.43333333333334</v>
      </c>
      <c r="L81" s="1">
        <v>258.3</v>
      </c>
      <c r="M81" s="1">
        <v>257.60000000000002</v>
      </c>
      <c r="N81" s="1">
        <v>257.5</v>
      </c>
      <c r="O81" s="1"/>
      <c r="P81" s="1">
        <v>72.2</v>
      </c>
      <c r="Q81" s="1">
        <v>71.5</v>
      </c>
      <c r="R81" s="1">
        <v>71.400000000000006</v>
      </c>
      <c r="S81" s="1">
        <f t="shared" si="2"/>
        <v>71.7</v>
      </c>
      <c r="T81" s="1">
        <v>61</v>
      </c>
      <c r="U81" s="1">
        <v>61</v>
      </c>
      <c r="V81" s="1">
        <v>61</v>
      </c>
      <c r="W81" s="1">
        <f t="shared" si="15"/>
        <v>61</v>
      </c>
      <c r="X81" s="1">
        <v>30</v>
      </c>
      <c r="Y81" s="1">
        <v>76</v>
      </c>
      <c r="AA81" s="1">
        <v>296</v>
      </c>
      <c r="AB81" s="2">
        <v>43824.291666666664</v>
      </c>
      <c r="AC81" s="1"/>
      <c r="AD81" s="1">
        <v>136.5</v>
      </c>
      <c r="AE81" s="1">
        <v>137.5</v>
      </c>
      <c r="AF81" s="1">
        <v>137.9</v>
      </c>
      <c r="AG81" s="1">
        <f t="shared" si="4"/>
        <v>137.29999999999998</v>
      </c>
      <c r="AH81" s="1">
        <v>129.6</v>
      </c>
      <c r="AI81" s="1">
        <v>129.80000000000001</v>
      </c>
      <c r="AJ81" s="1">
        <v>129.4</v>
      </c>
      <c r="AK81" s="1">
        <f t="shared" si="12"/>
        <v>129.6</v>
      </c>
      <c r="AL81" s="1">
        <v>252.2</v>
      </c>
      <c r="AM81" s="1">
        <v>252.7</v>
      </c>
      <c r="AN81" s="1">
        <v>251.1</v>
      </c>
      <c r="AO81" s="1">
        <f t="shared" si="17"/>
        <v>252</v>
      </c>
      <c r="AP81" s="1">
        <v>63.5</v>
      </c>
      <c r="AQ81" s="1">
        <v>64.5</v>
      </c>
      <c r="AR81" s="1">
        <v>64.099999999999994</v>
      </c>
      <c r="AS81" s="1">
        <f t="shared" si="13"/>
        <v>64.033333333333331</v>
      </c>
      <c r="AT81" s="1">
        <v>54.9</v>
      </c>
      <c r="AU81" s="1">
        <v>54.9</v>
      </c>
      <c r="AV81" s="1">
        <v>54.9</v>
      </c>
      <c r="AW81" s="1">
        <f t="shared" si="14"/>
        <v>54.9</v>
      </c>
      <c r="AX81" s="1">
        <v>30</v>
      </c>
      <c r="AY81" s="1">
        <v>76</v>
      </c>
    </row>
    <row r="82" spans="1:51" ht="15.75" thickBot="1" x14ac:dyDescent="0.3">
      <c r="A82" s="43">
        <v>300</v>
      </c>
      <c r="B82" s="44">
        <v>43824.458333333336</v>
      </c>
      <c r="C82" s="43"/>
      <c r="D82" s="43">
        <v>141.6</v>
      </c>
      <c r="E82" s="43">
        <v>141.4</v>
      </c>
      <c r="F82" s="43">
        <v>141.19999999999999</v>
      </c>
      <c r="G82" s="43">
        <f t="shared" si="16"/>
        <v>141.4</v>
      </c>
      <c r="H82" s="43">
        <v>135.80000000000001</v>
      </c>
      <c r="I82" s="43">
        <v>135.9</v>
      </c>
      <c r="J82" s="43">
        <v>135.5</v>
      </c>
      <c r="K82" s="43">
        <f t="shared" si="10"/>
        <v>135.73333333333335</v>
      </c>
      <c r="L82" s="43">
        <v>265.39999999999998</v>
      </c>
      <c r="M82" s="43">
        <v>265.60000000000002</v>
      </c>
      <c r="N82" s="43">
        <v>264.39999999999998</v>
      </c>
      <c r="O82" s="43"/>
      <c r="P82" s="43">
        <v>78</v>
      </c>
      <c r="Q82" s="43">
        <v>78.599999999999994</v>
      </c>
      <c r="R82" s="43">
        <v>78.099999999999994</v>
      </c>
      <c r="S82" s="43">
        <f t="shared" si="2"/>
        <v>78.233333333333334</v>
      </c>
      <c r="T82" s="43">
        <v>67.7</v>
      </c>
      <c r="U82" s="43">
        <v>67.7</v>
      </c>
      <c r="V82" s="43">
        <v>67.7</v>
      </c>
      <c r="W82" s="43">
        <f t="shared" si="15"/>
        <v>67.7</v>
      </c>
      <c r="X82" s="43">
        <v>35</v>
      </c>
      <c r="Y82" s="43">
        <v>65</v>
      </c>
      <c r="AA82" s="43">
        <v>300</v>
      </c>
      <c r="AB82" s="44">
        <v>43824.458333333336</v>
      </c>
      <c r="AC82" s="43"/>
      <c r="AD82" s="43">
        <v>142.1</v>
      </c>
      <c r="AE82" s="45">
        <v>142.69999999999999</v>
      </c>
      <c r="AF82" s="43">
        <v>143.4</v>
      </c>
      <c r="AG82" s="43">
        <f t="shared" si="4"/>
        <v>142.73333333333332</v>
      </c>
      <c r="AH82" s="43">
        <v>130.5</v>
      </c>
      <c r="AI82" s="43">
        <v>129.4</v>
      </c>
      <c r="AJ82" s="43">
        <v>130.30000000000001</v>
      </c>
      <c r="AK82" s="43">
        <f t="shared" si="12"/>
        <v>130.06666666666666</v>
      </c>
      <c r="AL82" s="43">
        <v>260.5</v>
      </c>
      <c r="AM82" s="43">
        <v>260.60000000000002</v>
      </c>
      <c r="AN82" s="43">
        <v>261</v>
      </c>
      <c r="AO82" s="43">
        <f t="shared" si="17"/>
        <v>260.7</v>
      </c>
      <c r="AP82" s="43">
        <v>71.8</v>
      </c>
      <c r="AQ82" s="43">
        <v>71.5</v>
      </c>
      <c r="AR82" s="43">
        <v>72.099999999999994</v>
      </c>
      <c r="AS82" s="43">
        <f t="shared" si="13"/>
        <v>71.8</v>
      </c>
      <c r="AT82" s="43">
        <v>60.9</v>
      </c>
      <c r="AU82" s="43">
        <v>60.9</v>
      </c>
      <c r="AV82" s="43">
        <v>60.9</v>
      </c>
      <c r="AW82" s="43">
        <f t="shared" si="14"/>
        <v>60.9</v>
      </c>
      <c r="AX82" s="43">
        <v>35</v>
      </c>
      <c r="AY82" s="43">
        <v>65</v>
      </c>
    </row>
    <row r="83" spans="1:51" ht="15.75" thickBot="1" x14ac:dyDescent="0.3">
      <c r="A83" s="19" t="s">
        <v>58</v>
      </c>
      <c r="B83" s="20"/>
      <c r="C83" s="20"/>
      <c r="D83" s="20"/>
      <c r="E83" s="20"/>
      <c r="F83" s="20"/>
      <c r="G83" s="21">
        <f>AVERAGE(G6:G82)</f>
        <v>136.53679653679649</v>
      </c>
      <c r="H83" s="20"/>
      <c r="I83" s="20"/>
      <c r="J83" s="20"/>
      <c r="K83" s="21">
        <f>AVERAGE(K6:K82)</f>
        <v>130.83246753246755</v>
      </c>
      <c r="L83" s="20"/>
      <c r="M83" s="20"/>
      <c r="N83" s="20"/>
      <c r="O83" s="21"/>
      <c r="P83" s="20"/>
      <c r="Q83" s="20"/>
      <c r="R83" s="20"/>
      <c r="S83" s="21">
        <f>AVERAGE(S6:S82)</f>
        <v>71.195238095238111</v>
      </c>
      <c r="T83" s="20"/>
      <c r="U83" s="20"/>
      <c r="V83" s="20"/>
      <c r="W83" s="21">
        <f>AVERAGE(W6:W82)</f>
        <v>59.989177489177493</v>
      </c>
      <c r="X83" s="21">
        <f>AVERAGE(X6:X82)</f>
        <v>30.714285714285715</v>
      </c>
      <c r="Y83" s="22">
        <f>AVERAGE(Y6:Y82)</f>
        <v>66.597402597402592</v>
      </c>
      <c r="AA83" s="19" t="s">
        <v>58</v>
      </c>
      <c r="AB83" s="20"/>
      <c r="AC83" s="20"/>
      <c r="AD83" s="20"/>
      <c r="AE83" s="20"/>
      <c r="AF83" s="20"/>
      <c r="AG83" s="46">
        <f>AVERAGE(AG6:AG82)</f>
        <v>137.02034632034628</v>
      </c>
      <c r="AH83" s="20"/>
      <c r="AI83" s="20"/>
      <c r="AJ83" s="20"/>
      <c r="AK83" s="46">
        <f>AVERAGE(AK6:AK82)</f>
        <v>131.01861471861474</v>
      </c>
      <c r="AL83" s="20"/>
      <c r="AM83" s="20"/>
      <c r="AN83" s="20"/>
      <c r="AO83" s="21">
        <f>AVERAGE(AO6:AO82)</f>
        <v>262.05281385281381</v>
      </c>
      <c r="AP83" s="20"/>
      <c r="AQ83" s="20"/>
      <c r="AR83" s="20"/>
      <c r="AS83" s="21">
        <f>AVERAGE(AS6:AS82)</f>
        <v>68.722510822510827</v>
      </c>
      <c r="AT83" s="20"/>
      <c r="AU83" s="20"/>
      <c r="AV83" s="20"/>
      <c r="AW83" s="21">
        <f>AVERAGE(AW6:AW82)</f>
        <v>54.819913419913419</v>
      </c>
      <c r="AX83" s="21">
        <f>AVERAGE(AX6:AX82)</f>
        <v>30.636363636363637</v>
      </c>
      <c r="AY83" s="22">
        <f>AVERAGE(AY6:AY82)</f>
        <v>66.805194805194802</v>
      </c>
    </row>
  </sheetData>
  <mergeCells count="21">
    <mergeCell ref="A3:Y3"/>
    <mergeCell ref="A1:B1"/>
    <mergeCell ref="Y4:Y5"/>
    <mergeCell ref="X4:X5"/>
    <mergeCell ref="B4:B5"/>
    <mergeCell ref="A4:A5"/>
    <mergeCell ref="D4:G4"/>
    <mergeCell ref="H4:K4"/>
    <mergeCell ref="L4:O4"/>
    <mergeCell ref="P4:S4"/>
    <mergeCell ref="T4:W4"/>
    <mergeCell ref="AA3:AY3"/>
    <mergeCell ref="AA4:AA5"/>
    <mergeCell ref="AB4:AB5"/>
    <mergeCell ref="AT4:AW4"/>
    <mergeCell ref="AX4:AX5"/>
    <mergeCell ref="AY4:AY5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zoomScaleNormal="100" workbookViewId="0">
      <selection activeCell="H16" sqref="H16:I16"/>
    </sheetView>
  </sheetViews>
  <sheetFormatPr defaultRowHeight="15" x14ac:dyDescent="0.25"/>
  <cols>
    <col min="2" max="2" width="12.140625" bestFit="1" customWidth="1"/>
    <col min="3" max="3" width="11.140625" bestFit="1" customWidth="1"/>
    <col min="4" max="4" width="12.42578125" bestFit="1" customWidth="1"/>
    <col min="5" max="5" width="15.85546875" bestFit="1" customWidth="1"/>
    <col min="6" max="6" width="16.28515625" customWidth="1"/>
    <col min="7" max="7" width="14.85546875" customWidth="1"/>
    <col min="8" max="8" width="15.85546875" bestFit="1" customWidth="1"/>
    <col min="10" max="10" width="10.140625" bestFit="1" customWidth="1"/>
    <col min="11" max="11" width="11.140625" bestFit="1" customWidth="1"/>
    <col min="12" max="13" width="12.42578125" bestFit="1" customWidth="1"/>
    <col min="14" max="14" width="15" customWidth="1"/>
    <col min="15" max="15" width="15.28515625" customWidth="1"/>
    <col min="16" max="16" width="14.5703125" customWidth="1"/>
    <col min="17" max="17" width="15.85546875" bestFit="1" customWidth="1"/>
  </cols>
  <sheetData>
    <row r="1" spans="1:17" ht="18.75" x14ac:dyDescent="0.3">
      <c r="A1" s="51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ht="15.75" x14ac:dyDescent="0.25">
      <c r="A2" s="10" t="s">
        <v>37</v>
      </c>
      <c r="B2" s="11">
        <v>43775</v>
      </c>
      <c r="C2" s="10" t="s">
        <v>38</v>
      </c>
      <c r="D2" s="12">
        <v>0.60416666666666663</v>
      </c>
    </row>
    <row r="4" spans="1:17" x14ac:dyDescent="0.25">
      <c r="A4" s="68" t="s">
        <v>39</v>
      </c>
      <c r="B4" s="68"/>
      <c r="C4" s="68"/>
      <c r="D4" s="68"/>
      <c r="E4" s="68"/>
      <c r="F4" s="68"/>
      <c r="G4" s="68"/>
      <c r="H4" s="68"/>
      <c r="J4" s="68" t="s">
        <v>40</v>
      </c>
      <c r="K4" s="68"/>
      <c r="L4" s="68"/>
      <c r="M4" s="68"/>
      <c r="N4" s="68"/>
      <c r="O4" s="68"/>
      <c r="P4" s="68"/>
      <c r="Q4" s="68"/>
    </row>
    <row r="5" spans="1:17" ht="15" customHeight="1" x14ac:dyDescent="0.25">
      <c r="A5" s="66" t="s">
        <v>1</v>
      </c>
      <c r="B5" s="68" t="s">
        <v>41</v>
      </c>
      <c r="C5" s="68"/>
      <c r="D5" s="68"/>
      <c r="E5" s="68"/>
      <c r="F5" s="67" t="s">
        <v>42</v>
      </c>
      <c r="G5" s="67" t="s">
        <v>43</v>
      </c>
      <c r="H5" s="66" t="s">
        <v>2</v>
      </c>
      <c r="J5" s="66" t="s">
        <v>1</v>
      </c>
      <c r="K5" s="69" t="s">
        <v>41</v>
      </c>
      <c r="L5" s="70"/>
      <c r="M5" s="70"/>
      <c r="N5" s="71"/>
      <c r="O5" s="64" t="s">
        <v>42</v>
      </c>
      <c r="P5" s="64" t="s">
        <v>43</v>
      </c>
      <c r="Q5" s="66" t="s">
        <v>2</v>
      </c>
    </row>
    <row r="6" spans="1:17" x14ac:dyDescent="0.25">
      <c r="A6" s="66"/>
      <c r="B6" s="7" t="s">
        <v>44</v>
      </c>
      <c r="C6" s="6" t="s">
        <v>45</v>
      </c>
      <c r="D6" s="6" t="s">
        <v>46</v>
      </c>
      <c r="E6" s="7" t="s">
        <v>47</v>
      </c>
      <c r="F6" s="67"/>
      <c r="G6" s="67"/>
      <c r="H6" s="66"/>
      <c r="J6" s="66"/>
      <c r="K6" s="7" t="s">
        <v>44</v>
      </c>
      <c r="L6" s="6" t="s">
        <v>45</v>
      </c>
      <c r="M6" s="6" t="s">
        <v>46</v>
      </c>
      <c r="N6" s="7" t="s">
        <v>47</v>
      </c>
      <c r="O6" s="65"/>
      <c r="P6" s="65"/>
      <c r="Q6" s="66"/>
    </row>
    <row r="7" spans="1:17" x14ac:dyDescent="0.25">
      <c r="A7" s="6">
        <v>0</v>
      </c>
      <c r="B7" s="1">
        <v>4.9000000000000002E-2</v>
      </c>
      <c r="C7" s="1">
        <v>2.2000000000000002</v>
      </c>
      <c r="D7" s="1">
        <v>70</v>
      </c>
      <c r="E7" s="3">
        <v>17.48</v>
      </c>
      <c r="F7" s="1">
        <v>29</v>
      </c>
      <c r="G7" s="1">
        <v>60</v>
      </c>
      <c r="H7" s="2">
        <v>43775.572916666664</v>
      </c>
      <c r="J7" s="6">
        <v>0</v>
      </c>
      <c r="K7" s="1">
        <v>4.2999999999999997E-2</v>
      </c>
      <c r="L7" s="1">
        <v>9.66</v>
      </c>
      <c r="M7" s="1">
        <v>105</v>
      </c>
      <c r="N7" s="3">
        <v>6.29</v>
      </c>
      <c r="O7" s="1">
        <v>35</v>
      </c>
      <c r="P7" s="1">
        <v>49</v>
      </c>
      <c r="Q7" s="2">
        <v>43775.60833333333</v>
      </c>
    </row>
    <row r="8" spans="1:17" x14ac:dyDescent="0.25">
      <c r="A8" s="6">
        <v>50</v>
      </c>
      <c r="B8" s="1">
        <v>0</v>
      </c>
      <c r="C8" s="1">
        <v>0.22</v>
      </c>
      <c r="D8" s="1">
        <v>26</v>
      </c>
      <c r="E8" s="3">
        <v>20.7</v>
      </c>
      <c r="F8" s="1">
        <v>27</v>
      </c>
      <c r="G8" s="1">
        <v>83</v>
      </c>
      <c r="H8" s="2">
        <v>43783.07708333333</v>
      </c>
      <c r="J8" s="6">
        <v>50</v>
      </c>
      <c r="K8" s="1">
        <v>0</v>
      </c>
      <c r="L8" s="1">
        <v>0.17</v>
      </c>
      <c r="M8" s="1">
        <v>102</v>
      </c>
      <c r="N8" s="3">
        <v>20.54</v>
      </c>
      <c r="O8" s="1">
        <v>27</v>
      </c>
      <c r="P8" s="1">
        <v>83</v>
      </c>
      <c r="Q8" s="2">
        <v>43783.063194444447</v>
      </c>
    </row>
    <row r="9" spans="1:17" x14ac:dyDescent="0.25">
      <c r="A9" s="6">
        <v>100</v>
      </c>
      <c r="B9" s="1">
        <v>0.05</v>
      </c>
      <c r="C9" s="1">
        <v>2.0299999999999998</v>
      </c>
      <c r="D9" s="1">
        <v>37</v>
      </c>
      <c r="E9" s="3">
        <v>18.05</v>
      </c>
      <c r="F9" s="1">
        <v>26</v>
      </c>
      <c r="G9" s="1">
        <v>77</v>
      </c>
      <c r="H9" s="2">
        <v>43785.186111111114</v>
      </c>
      <c r="J9" s="6">
        <v>100</v>
      </c>
      <c r="K9" s="1">
        <v>0</v>
      </c>
      <c r="L9" s="1">
        <v>3.31</v>
      </c>
      <c r="M9" s="1">
        <v>100</v>
      </c>
      <c r="N9" s="3">
        <v>15.92</v>
      </c>
      <c r="O9" s="1">
        <v>25</v>
      </c>
      <c r="P9" s="1">
        <v>79</v>
      </c>
      <c r="Q9" s="2">
        <v>43785.169444444444</v>
      </c>
    </row>
    <row r="10" spans="1:17" x14ac:dyDescent="0.25">
      <c r="A10" s="6">
        <v>150</v>
      </c>
      <c r="B10" s="1">
        <v>3.6999999999999998E-2</v>
      </c>
      <c r="C10" s="1">
        <v>2.35</v>
      </c>
      <c r="D10" s="1">
        <v>114</v>
      </c>
      <c r="E10" s="3">
        <v>17.170000000000002</v>
      </c>
      <c r="F10" s="1">
        <v>29</v>
      </c>
      <c r="G10" s="1">
        <v>73</v>
      </c>
      <c r="H10" s="2">
        <v>43797.859027777777</v>
      </c>
      <c r="J10" s="6">
        <v>150</v>
      </c>
      <c r="K10" s="1">
        <v>0</v>
      </c>
      <c r="L10" s="1">
        <v>1.68</v>
      </c>
      <c r="M10" s="1">
        <v>149</v>
      </c>
      <c r="N10" s="3">
        <v>18.27</v>
      </c>
      <c r="O10" s="1">
        <v>29</v>
      </c>
      <c r="P10" s="1">
        <v>73</v>
      </c>
      <c r="Q10" s="2">
        <v>43797.854166666664</v>
      </c>
    </row>
    <row r="11" spans="1:17" x14ac:dyDescent="0.25">
      <c r="A11" s="6">
        <v>200</v>
      </c>
      <c r="B11" s="1">
        <v>6.5000000000000002E-2</v>
      </c>
      <c r="C11" s="1">
        <v>2.46</v>
      </c>
      <c r="D11" s="1">
        <v>47</v>
      </c>
      <c r="E11" s="3">
        <v>17.28</v>
      </c>
      <c r="F11" s="1">
        <v>29</v>
      </c>
      <c r="G11" s="1">
        <v>74</v>
      </c>
      <c r="H11" s="2">
        <v>43799.96597222222</v>
      </c>
      <c r="J11" s="6">
        <v>200</v>
      </c>
      <c r="K11" s="1"/>
      <c r="L11" s="1"/>
      <c r="M11" s="1"/>
      <c r="N11" s="3"/>
      <c r="O11" s="1"/>
      <c r="P11" s="1"/>
      <c r="Q11" s="1"/>
    </row>
    <row r="12" spans="1:17" x14ac:dyDescent="0.25">
      <c r="A12" s="6">
        <v>250</v>
      </c>
      <c r="B12" s="1"/>
      <c r="C12" s="1"/>
      <c r="D12" s="1"/>
      <c r="E12" s="3"/>
      <c r="F12" s="1"/>
      <c r="G12" s="1"/>
      <c r="H12" s="1"/>
      <c r="J12" s="6">
        <v>250</v>
      </c>
      <c r="K12" s="1"/>
      <c r="L12" s="1"/>
      <c r="M12" s="1"/>
      <c r="N12" s="3"/>
      <c r="O12" s="1"/>
      <c r="P12" s="1"/>
      <c r="Q12" s="1"/>
    </row>
    <row r="13" spans="1:17" x14ac:dyDescent="0.25">
      <c r="A13" s="6">
        <v>300</v>
      </c>
      <c r="B13" s="1"/>
      <c r="C13" s="1"/>
      <c r="D13" s="1"/>
      <c r="E13" s="3"/>
      <c r="F13" s="1"/>
      <c r="G13" s="1"/>
      <c r="H13" s="1"/>
      <c r="J13" s="6">
        <v>300</v>
      </c>
      <c r="K13" s="1"/>
      <c r="L13" s="1"/>
      <c r="M13" s="1"/>
      <c r="N13" s="3"/>
      <c r="O13" s="1"/>
      <c r="P13" s="1"/>
      <c r="Q13" s="1"/>
    </row>
    <row r="14" spans="1:17" x14ac:dyDescent="0.25">
      <c r="B14" s="33">
        <f t="shared" ref="B14:G14" si="0">AVERAGE(B7:B13)</f>
        <v>4.02E-2</v>
      </c>
      <c r="C14" s="33">
        <f t="shared" si="0"/>
        <v>1.8520000000000003</v>
      </c>
      <c r="D14" s="33">
        <f t="shared" si="0"/>
        <v>58.8</v>
      </c>
      <c r="E14" s="33">
        <f t="shared" si="0"/>
        <v>18.136000000000003</v>
      </c>
      <c r="F14" s="33">
        <f t="shared" si="0"/>
        <v>28</v>
      </c>
      <c r="G14" s="33">
        <f t="shared" si="0"/>
        <v>73.400000000000006</v>
      </c>
      <c r="H14" s="32"/>
      <c r="K14" s="33">
        <f t="shared" ref="K14:P14" si="1">AVERAGE(K7:K13)</f>
        <v>1.0749999999999999E-2</v>
      </c>
      <c r="L14" s="33">
        <f t="shared" si="1"/>
        <v>3.7050000000000001</v>
      </c>
      <c r="M14" s="33">
        <f t="shared" si="1"/>
        <v>114</v>
      </c>
      <c r="N14" s="33">
        <f t="shared" si="1"/>
        <v>15.254999999999999</v>
      </c>
      <c r="O14" s="33">
        <f t="shared" si="1"/>
        <v>29</v>
      </c>
      <c r="P14" s="33">
        <f t="shared" si="1"/>
        <v>71</v>
      </c>
    </row>
    <row r="15" spans="1:17" ht="30.75" customHeight="1" x14ac:dyDescent="0.25">
      <c r="A15" s="67" t="s">
        <v>48</v>
      </c>
      <c r="B15" s="67"/>
      <c r="C15" s="67"/>
      <c r="D15" s="67"/>
    </row>
    <row r="16" spans="1:17" ht="60" x14ac:dyDescent="0.25">
      <c r="A16" s="7" t="s">
        <v>1</v>
      </c>
      <c r="B16" s="8" t="s">
        <v>49</v>
      </c>
      <c r="C16" s="8" t="s">
        <v>50</v>
      </c>
      <c r="D16" s="8" t="s">
        <v>51</v>
      </c>
    </row>
    <row r="17" spans="1:5" x14ac:dyDescent="0.25">
      <c r="A17" s="1">
        <v>0</v>
      </c>
      <c r="B17" s="1">
        <v>3.28</v>
      </c>
      <c r="C17" s="1">
        <v>0.05</v>
      </c>
      <c r="D17" s="1">
        <v>48</v>
      </c>
    </row>
    <row r="18" spans="1:5" x14ac:dyDescent="0.25">
      <c r="A18" s="1">
        <v>50</v>
      </c>
      <c r="B18" s="1">
        <v>4.05</v>
      </c>
      <c r="C18" s="1">
        <v>0.09</v>
      </c>
      <c r="D18" s="1">
        <v>56</v>
      </c>
      <c r="E18" s="16">
        <v>43783.0625</v>
      </c>
    </row>
    <row r="19" spans="1:5" x14ac:dyDescent="0.25">
      <c r="A19" s="1">
        <v>100</v>
      </c>
      <c r="B19" s="1">
        <v>4.49</v>
      </c>
      <c r="C19" s="1">
        <v>0.16</v>
      </c>
      <c r="D19" s="1">
        <v>59</v>
      </c>
    </row>
    <row r="20" spans="1:5" x14ac:dyDescent="0.25">
      <c r="A20" s="1">
        <v>150</v>
      </c>
      <c r="B20" s="1">
        <v>8.0299999999999994</v>
      </c>
      <c r="C20" s="1">
        <v>0.36</v>
      </c>
      <c r="D20" s="1">
        <v>80</v>
      </c>
    </row>
    <row r="21" spans="1:5" x14ac:dyDescent="0.25">
      <c r="A21" s="1">
        <v>200</v>
      </c>
      <c r="B21" s="1">
        <v>7.05</v>
      </c>
      <c r="C21" s="1">
        <v>0.24</v>
      </c>
      <c r="D21" s="1">
        <v>76</v>
      </c>
    </row>
    <row r="22" spans="1:5" x14ac:dyDescent="0.25">
      <c r="A22" s="1">
        <v>250</v>
      </c>
      <c r="B22" s="1"/>
      <c r="C22" s="1"/>
      <c r="D22" s="1"/>
    </row>
    <row r="23" spans="1:5" x14ac:dyDescent="0.25">
      <c r="A23" s="1">
        <v>300</v>
      </c>
      <c r="B23" s="1"/>
      <c r="C23" s="1"/>
      <c r="D23" s="1"/>
    </row>
  </sheetData>
  <mergeCells count="14">
    <mergeCell ref="O5:O6"/>
    <mergeCell ref="P5:P6"/>
    <mergeCell ref="Q5:Q6"/>
    <mergeCell ref="A15:D15"/>
    <mergeCell ref="A1:O1"/>
    <mergeCell ref="A4:H4"/>
    <mergeCell ref="J4:Q4"/>
    <mergeCell ref="A5:A6"/>
    <mergeCell ref="B5:E5"/>
    <mergeCell ref="F5:F6"/>
    <mergeCell ref="G5:G6"/>
    <mergeCell ref="H5:H6"/>
    <mergeCell ref="J5:J6"/>
    <mergeCell ref="K5: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topLeftCell="A6" workbookViewId="0">
      <selection activeCell="F17" sqref="F17"/>
    </sheetView>
  </sheetViews>
  <sheetFormatPr defaultRowHeight="15" x14ac:dyDescent="0.25"/>
  <cols>
    <col min="2" max="2" width="12.28515625" bestFit="1" customWidth="1"/>
    <col min="3" max="3" width="11.5703125" bestFit="1" customWidth="1"/>
    <col min="4" max="4" width="12.5703125" bestFit="1" customWidth="1"/>
    <col min="5" max="5" width="15.85546875" bestFit="1" customWidth="1"/>
    <col min="6" max="6" width="16.28515625" customWidth="1"/>
    <col min="7" max="7" width="14.85546875" customWidth="1"/>
    <col min="8" max="8" width="15.85546875" bestFit="1" customWidth="1"/>
    <col min="10" max="10" width="10.140625" bestFit="1" customWidth="1"/>
    <col min="11" max="11" width="11.140625" bestFit="1" customWidth="1"/>
    <col min="12" max="13" width="12.42578125" bestFit="1" customWidth="1"/>
    <col min="14" max="14" width="15" customWidth="1"/>
    <col min="15" max="15" width="15.28515625" customWidth="1"/>
    <col min="16" max="16" width="14" customWidth="1"/>
    <col min="17" max="17" width="15.85546875" bestFit="1" customWidth="1"/>
  </cols>
  <sheetData>
    <row r="1" spans="1:17" ht="18.75" x14ac:dyDescent="0.3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ht="15.75" x14ac:dyDescent="0.25">
      <c r="A2" s="10" t="s">
        <v>37</v>
      </c>
      <c r="B2" s="11">
        <v>43775</v>
      </c>
      <c r="C2" s="10" t="s">
        <v>38</v>
      </c>
      <c r="D2" s="12">
        <v>0.60416666666666663</v>
      </c>
    </row>
    <row r="4" spans="1:17" x14ac:dyDescent="0.25">
      <c r="A4" s="69" t="s">
        <v>39</v>
      </c>
      <c r="B4" s="70"/>
      <c r="C4" s="70"/>
      <c r="D4" s="70"/>
      <c r="E4" s="70"/>
      <c r="F4" s="70"/>
      <c r="G4" s="70"/>
      <c r="H4" s="71"/>
      <c r="J4" s="68" t="s">
        <v>40</v>
      </c>
      <c r="K4" s="68"/>
      <c r="L4" s="68"/>
      <c r="M4" s="68"/>
      <c r="N4" s="68"/>
      <c r="O4" s="68"/>
      <c r="P4" s="68"/>
      <c r="Q4" s="68"/>
    </row>
    <row r="5" spans="1:17" ht="15" customHeight="1" x14ac:dyDescent="0.25">
      <c r="A5" s="66" t="s">
        <v>1</v>
      </c>
      <c r="B5" s="68" t="s">
        <v>41</v>
      </c>
      <c r="C5" s="68"/>
      <c r="D5" s="68"/>
      <c r="E5" s="68"/>
      <c r="F5" s="67" t="s">
        <v>42</v>
      </c>
      <c r="G5" s="67" t="s">
        <v>43</v>
      </c>
      <c r="H5" s="66" t="s">
        <v>2</v>
      </c>
      <c r="J5" s="66" t="s">
        <v>1</v>
      </c>
      <c r="K5" s="68" t="s">
        <v>41</v>
      </c>
      <c r="L5" s="68"/>
      <c r="M5" s="68"/>
      <c r="N5" s="68"/>
      <c r="O5" s="67" t="s">
        <v>42</v>
      </c>
      <c r="P5" s="67" t="s">
        <v>43</v>
      </c>
      <c r="Q5" s="66" t="s">
        <v>2</v>
      </c>
    </row>
    <row r="6" spans="1:17" x14ac:dyDescent="0.25">
      <c r="A6" s="66"/>
      <c r="B6" s="7" t="s">
        <v>44</v>
      </c>
      <c r="C6" s="6" t="s">
        <v>45</v>
      </c>
      <c r="D6" s="6" t="s">
        <v>46</v>
      </c>
      <c r="E6" s="7" t="s">
        <v>47</v>
      </c>
      <c r="F6" s="67"/>
      <c r="G6" s="67"/>
      <c r="H6" s="66"/>
      <c r="J6" s="66"/>
      <c r="K6" s="7" t="s">
        <v>44</v>
      </c>
      <c r="L6" s="6" t="s">
        <v>45</v>
      </c>
      <c r="M6" s="6" t="s">
        <v>46</v>
      </c>
      <c r="N6" s="7" t="s">
        <v>47</v>
      </c>
      <c r="O6" s="67"/>
      <c r="P6" s="67"/>
      <c r="Q6" s="66"/>
    </row>
    <row r="7" spans="1:17" x14ac:dyDescent="0.25">
      <c r="A7" s="6">
        <v>0</v>
      </c>
      <c r="B7" s="1">
        <v>5.7000000000000002E-2</v>
      </c>
      <c r="C7" s="1">
        <v>2.83</v>
      </c>
      <c r="D7" s="1">
        <v>136</v>
      </c>
      <c r="E7" s="3">
        <v>16.37</v>
      </c>
      <c r="F7" s="1">
        <v>30</v>
      </c>
      <c r="G7" s="1">
        <v>60</v>
      </c>
      <c r="H7" s="2">
        <v>43775.574999999997</v>
      </c>
      <c r="J7" s="6">
        <v>0</v>
      </c>
      <c r="K7" s="1">
        <v>0</v>
      </c>
      <c r="L7" s="1">
        <v>2.4700000000000002</v>
      </c>
      <c r="M7" s="1">
        <v>242</v>
      </c>
      <c r="N7" s="3">
        <v>15.26</v>
      </c>
      <c r="O7" s="1">
        <v>36</v>
      </c>
      <c r="P7" s="1">
        <v>48</v>
      </c>
      <c r="Q7" s="2">
        <v>43775.609722222223</v>
      </c>
    </row>
    <row r="8" spans="1:17" x14ac:dyDescent="0.25">
      <c r="A8" s="6">
        <v>50</v>
      </c>
      <c r="B8" s="1">
        <v>0</v>
      </c>
      <c r="C8" s="1">
        <v>0.04</v>
      </c>
      <c r="D8" s="1">
        <v>69</v>
      </c>
      <c r="E8" s="3">
        <v>20.52</v>
      </c>
      <c r="F8" s="1">
        <v>26</v>
      </c>
      <c r="G8" s="1">
        <v>86</v>
      </c>
      <c r="H8" s="2">
        <v>43783.072916666664</v>
      </c>
      <c r="J8" s="6">
        <v>50</v>
      </c>
      <c r="K8" s="1">
        <v>0</v>
      </c>
      <c r="L8" s="1">
        <v>8.3800000000000008</v>
      </c>
      <c r="M8" s="1">
        <v>220</v>
      </c>
      <c r="N8" s="3">
        <v>8.24</v>
      </c>
      <c r="O8" s="1">
        <v>26</v>
      </c>
      <c r="P8" s="1">
        <v>86</v>
      </c>
      <c r="Q8" s="2">
        <v>43783.056944444441</v>
      </c>
    </row>
    <row r="9" spans="1:17" x14ac:dyDescent="0.25">
      <c r="A9" s="6">
        <v>100</v>
      </c>
      <c r="B9" s="1">
        <v>6.0999999999999999E-2</v>
      </c>
      <c r="C9" s="1">
        <v>1.86</v>
      </c>
      <c r="D9" s="1">
        <v>40</v>
      </c>
      <c r="E9" s="3">
        <v>18.16</v>
      </c>
      <c r="F9" s="1">
        <v>25</v>
      </c>
      <c r="G9" s="1">
        <v>77</v>
      </c>
      <c r="H9" s="2">
        <v>43785.190972222219</v>
      </c>
      <c r="J9" s="6">
        <v>100</v>
      </c>
      <c r="K9" s="1">
        <v>1.2E-2</v>
      </c>
      <c r="L9" s="1">
        <v>3.45</v>
      </c>
      <c r="M9" s="1">
        <v>61</v>
      </c>
      <c r="N9" s="3">
        <v>15.77</v>
      </c>
      <c r="O9" s="1">
        <v>26</v>
      </c>
      <c r="P9" s="1">
        <v>76</v>
      </c>
      <c r="Q9" s="2">
        <v>43785.179166666669</v>
      </c>
    </row>
    <row r="10" spans="1:17" x14ac:dyDescent="0.25">
      <c r="A10" s="6">
        <v>150</v>
      </c>
      <c r="B10" s="1">
        <v>5.6000000000000001E-2</v>
      </c>
      <c r="C10" s="1">
        <v>2.3199999999999998</v>
      </c>
      <c r="D10" s="1">
        <v>123</v>
      </c>
      <c r="E10" s="3">
        <v>17.420000000000002</v>
      </c>
      <c r="F10" s="1">
        <v>29</v>
      </c>
      <c r="G10" s="1">
        <v>73</v>
      </c>
      <c r="H10" s="2">
        <v>43797.870138888888</v>
      </c>
      <c r="J10" s="6">
        <v>150</v>
      </c>
      <c r="K10" s="1">
        <v>0</v>
      </c>
      <c r="L10" s="1">
        <v>3.8</v>
      </c>
      <c r="M10" s="1">
        <v>196</v>
      </c>
      <c r="N10" s="3">
        <v>14.8</v>
      </c>
      <c r="O10" s="1">
        <v>28</v>
      </c>
      <c r="P10" s="1">
        <v>74</v>
      </c>
      <c r="Q10" s="2">
        <v>43797.85</v>
      </c>
    </row>
    <row r="11" spans="1:17" x14ac:dyDescent="0.25">
      <c r="A11" s="6">
        <v>200</v>
      </c>
      <c r="B11" s="1">
        <v>6.2E-2</v>
      </c>
      <c r="C11" s="1">
        <v>2.42</v>
      </c>
      <c r="D11" s="1">
        <v>112</v>
      </c>
      <c r="E11" s="3">
        <v>17.13</v>
      </c>
      <c r="F11" s="1">
        <v>29</v>
      </c>
      <c r="G11" s="1">
        <v>75</v>
      </c>
      <c r="H11" s="2">
        <v>43799.969444444447</v>
      </c>
      <c r="J11" s="6">
        <v>200</v>
      </c>
      <c r="K11" s="1"/>
      <c r="L11" s="1"/>
      <c r="M11" s="1"/>
      <c r="N11" s="3"/>
      <c r="O11" s="1"/>
      <c r="P11" s="1"/>
      <c r="Q11" s="1"/>
    </row>
    <row r="12" spans="1:17" x14ac:dyDescent="0.25">
      <c r="A12" s="6">
        <v>250</v>
      </c>
      <c r="B12" s="1"/>
      <c r="C12" s="1"/>
      <c r="D12" s="1"/>
      <c r="E12" s="3"/>
      <c r="F12" s="1"/>
      <c r="G12" s="1"/>
      <c r="H12" s="1"/>
      <c r="J12" s="6">
        <v>250</v>
      </c>
      <c r="K12" s="1"/>
      <c r="L12" s="1"/>
      <c r="M12" s="1"/>
      <c r="N12" s="3"/>
      <c r="O12" s="1"/>
      <c r="P12" s="1"/>
      <c r="Q12" s="1"/>
    </row>
    <row r="13" spans="1:17" x14ac:dyDescent="0.25">
      <c r="A13" s="6">
        <v>300</v>
      </c>
      <c r="B13" s="1"/>
      <c r="C13" s="1"/>
      <c r="D13" s="1"/>
      <c r="E13" s="3"/>
      <c r="F13" s="1"/>
      <c r="G13" s="1"/>
      <c r="H13" s="1"/>
      <c r="J13" s="6">
        <v>300</v>
      </c>
      <c r="K13" s="1"/>
      <c r="L13" s="1"/>
      <c r="M13" s="1"/>
      <c r="N13" s="3"/>
      <c r="O13" s="1"/>
      <c r="P13" s="1"/>
      <c r="Q13" s="1"/>
    </row>
    <row r="14" spans="1:17" x14ac:dyDescent="0.25">
      <c r="B14" s="33">
        <f t="shared" ref="B14:G14" si="0">AVERAGE(B7:B13)</f>
        <v>4.7199999999999999E-2</v>
      </c>
      <c r="C14" s="33">
        <f t="shared" si="0"/>
        <v>1.8940000000000001</v>
      </c>
      <c r="D14" s="33">
        <f t="shared" si="0"/>
        <v>96</v>
      </c>
      <c r="E14" s="33">
        <f t="shared" si="0"/>
        <v>17.919999999999998</v>
      </c>
      <c r="F14" s="33">
        <f t="shared" si="0"/>
        <v>27.8</v>
      </c>
      <c r="G14" s="33">
        <f t="shared" si="0"/>
        <v>74.2</v>
      </c>
      <c r="K14" s="33">
        <f t="shared" ref="K14:P14" si="1">AVERAGE(K7:K13)</f>
        <v>3.0000000000000001E-3</v>
      </c>
      <c r="L14" s="33">
        <f t="shared" si="1"/>
        <v>4.5250000000000004</v>
      </c>
      <c r="M14" s="33">
        <f t="shared" si="1"/>
        <v>179.75</v>
      </c>
      <c r="N14" s="33">
        <f t="shared" si="1"/>
        <v>13.517499999999998</v>
      </c>
      <c r="O14" s="33">
        <f t="shared" si="1"/>
        <v>29</v>
      </c>
      <c r="P14" s="33">
        <f t="shared" si="1"/>
        <v>71</v>
      </c>
    </row>
    <row r="15" spans="1:17" ht="30.75" customHeight="1" x14ac:dyDescent="0.25">
      <c r="A15" s="67" t="s">
        <v>48</v>
      </c>
      <c r="B15" s="67"/>
      <c r="C15" s="67"/>
      <c r="D15" s="67"/>
    </row>
    <row r="16" spans="1:17" ht="60" x14ac:dyDescent="0.25">
      <c r="A16" s="7" t="s">
        <v>1</v>
      </c>
      <c r="B16" s="8" t="s">
        <v>49</v>
      </c>
      <c r="C16" s="8" t="s">
        <v>50</v>
      </c>
      <c r="D16" s="8" t="s">
        <v>51</v>
      </c>
    </row>
    <row r="17" spans="1:5" x14ac:dyDescent="0.25">
      <c r="A17" s="1">
        <v>0</v>
      </c>
      <c r="B17" s="1">
        <v>9.99</v>
      </c>
      <c r="C17" s="1">
        <v>0.28999999999999998</v>
      </c>
      <c r="D17" s="1">
        <v>89</v>
      </c>
    </row>
    <row r="18" spans="1:5" x14ac:dyDescent="0.25">
      <c r="A18" s="1">
        <v>50</v>
      </c>
      <c r="B18" s="1">
        <v>9.8699999999999992</v>
      </c>
      <c r="C18" s="1">
        <v>0.31</v>
      </c>
      <c r="D18" s="1">
        <v>86</v>
      </c>
      <c r="E18" s="16">
        <v>43783.0625</v>
      </c>
    </row>
    <row r="19" spans="1:5" x14ac:dyDescent="0.25">
      <c r="A19" s="1">
        <v>100</v>
      </c>
      <c r="B19" s="1">
        <v>9.99</v>
      </c>
      <c r="C19" s="1">
        <v>0.23</v>
      </c>
      <c r="D19" s="1">
        <v>87</v>
      </c>
    </row>
    <row r="20" spans="1:5" x14ac:dyDescent="0.25">
      <c r="A20" s="1">
        <v>150</v>
      </c>
      <c r="B20" s="1">
        <v>9.99</v>
      </c>
      <c r="C20" s="1">
        <v>0.12</v>
      </c>
      <c r="D20" s="1">
        <v>87</v>
      </c>
    </row>
    <row r="21" spans="1:5" x14ac:dyDescent="0.25">
      <c r="A21" s="1">
        <v>200</v>
      </c>
      <c r="B21" s="1">
        <v>9.06</v>
      </c>
      <c r="C21" s="1">
        <v>0.28000000000000003</v>
      </c>
      <c r="D21" s="1">
        <v>84</v>
      </c>
    </row>
    <row r="22" spans="1:5" x14ac:dyDescent="0.25">
      <c r="A22" s="1">
        <v>250</v>
      </c>
      <c r="B22" s="1"/>
      <c r="C22" s="1"/>
      <c r="D22" s="1"/>
    </row>
    <row r="23" spans="1:5" x14ac:dyDescent="0.25">
      <c r="A23" s="1">
        <v>300</v>
      </c>
      <c r="B23" s="1"/>
      <c r="C23" s="1"/>
      <c r="D23" s="1"/>
    </row>
  </sheetData>
  <mergeCells count="14">
    <mergeCell ref="O5:O6"/>
    <mergeCell ref="P5:P6"/>
    <mergeCell ref="Q5:Q6"/>
    <mergeCell ref="A15:D15"/>
    <mergeCell ref="A1:O1"/>
    <mergeCell ref="A4:H4"/>
    <mergeCell ref="J4:Q4"/>
    <mergeCell ref="A5:A6"/>
    <mergeCell ref="B5:E5"/>
    <mergeCell ref="F5:F6"/>
    <mergeCell ref="G5:G6"/>
    <mergeCell ref="H5:H6"/>
    <mergeCell ref="J5:J6"/>
    <mergeCell ref="K5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Y53"/>
  <sheetViews>
    <sheetView topLeftCell="F40" zoomScale="80" zoomScaleNormal="80" workbookViewId="0">
      <selection activeCell="K27" sqref="K27"/>
    </sheetView>
  </sheetViews>
  <sheetFormatPr defaultRowHeight="15" x14ac:dyDescent="0.25"/>
  <cols>
    <col min="2" max="2" width="7.7109375" bestFit="1" customWidth="1"/>
    <col min="3" max="3" width="13.5703125" customWidth="1"/>
    <col min="4" max="4" width="11.140625" bestFit="1" customWidth="1"/>
    <col min="5" max="5" width="12.42578125" bestFit="1" customWidth="1"/>
    <col min="6" max="6" width="24.7109375" bestFit="1" customWidth="1"/>
    <col min="7" max="7" width="31.5703125" bestFit="1" customWidth="1"/>
    <col min="8" max="8" width="20.42578125" bestFit="1" customWidth="1"/>
    <col min="9" max="9" width="27.85546875" bestFit="1" customWidth="1"/>
    <col min="10" max="10" width="10" bestFit="1" customWidth="1"/>
    <col min="11" max="11" width="15.7109375" bestFit="1" customWidth="1"/>
    <col min="12" max="12" width="27.85546875" bestFit="1" customWidth="1"/>
    <col min="14" max="14" width="7.7109375" bestFit="1" customWidth="1"/>
    <col min="15" max="15" width="12.7109375" customWidth="1"/>
    <col min="16" max="16" width="11.140625" bestFit="1" customWidth="1"/>
    <col min="17" max="17" width="12.42578125" bestFit="1" customWidth="1"/>
    <col min="18" max="18" width="10" bestFit="1" customWidth="1"/>
    <col min="19" max="19" width="26.5703125" bestFit="1" customWidth="1"/>
    <col min="20" max="20" width="20.42578125" bestFit="1" customWidth="1"/>
    <col min="21" max="21" width="20.140625" customWidth="1"/>
    <col min="22" max="22" width="10" bestFit="1" customWidth="1"/>
    <col min="23" max="23" width="11" bestFit="1" customWidth="1"/>
  </cols>
  <sheetData>
    <row r="3" spans="1:25" x14ac:dyDescent="0.25">
      <c r="E3" s="47" t="s">
        <v>59</v>
      </c>
      <c r="Q3" s="47" t="s">
        <v>60</v>
      </c>
    </row>
    <row r="4" spans="1:25" x14ac:dyDescent="0.25">
      <c r="B4" s="68" t="s">
        <v>39</v>
      </c>
      <c r="C4" s="68"/>
      <c r="D4" s="68"/>
      <c r="E4" s="68"/>
      <c r="F4" s="68"/>
      <c r="G4" s="68"/>
      <c r="H4" s="68"/>
      <c r="I4" s="68"/>
      <c r="N4" s="69" t="s">
        <v>39</v>
      </c>
      <c r="O4" s="70"/>
      <c r="P4" s="70"/>
      <c r="Q4" s="70"/>
      <c r="R4" s="70"/>
      <c r="S4" s="70"/>
      <c r="T4" s="70"/>
      <c r="U4" s="71"/>
    </row>
    <row r="5" spans="1:25" x14ac:dyDescent="0.25">
      <c r="B5" s="66" t="s">
        <v>1</v>
      </c>
      <c r="C5" s="68" t="s">
        <v>41</v>
      </c>
      <c r="D5" s="68"/>
      <c r="E5" s="68"/>
      <c r="F5" s="68"/>
      <c r="G5" s="67" t="s">
        <v>42</v>
      </c>
      <c r="H5" s="67" t="s">
        <v>43</v>
      </c>
      <c r="I5" s="66" t="s">
        <v>2</v>
      </c>
      <c r="N5" s="66" t="s">
        <v>1</v>
      </c>
      <c r="O5" s="68" t="s">
        <v>41</v>
      </c>
      <c r="P5" s="68"/>
      <c r="Q5" s="68"/>
      <c r="R5" s="68"/>
      <c r="S5" s="67" t="s">
        <v>42</v>
      </c>
      <c r="T5" s="67" t="s">
        <v>43</v>
      </c>
      <c r="U5" s="66" t="s">
        <v>2</v>
      </c>
    </row>
    <row r="6" spans="1:25" x14ac:dyDescent="0.25">
      <c r="B6" s="66"/>
      <c r="C6" s="29" t="s">
        <v>44</v>
      </c>
      <c r="D6" s="31" t="s">
        <v>45</v>
      </c>
      <c r="E6" s="31" t="s">
        <v>46</v>
      </c>
      <c r="F6" s="29" t="s">
        <v>47</v>
      </c>
      <c r="G6" s="67"/>
      <c r="H6" s="67"/>
      <c r="I6" s="66"/>
      <c r="J6" t="s">
        <v>79</v>
      </c>
      <c r="K6" t="s">
        <v>81</v>
      </c>
      <c r="L6" t="s">
        <v>64</v>
      </c>
      <c r="M6" t="s">
        <v>65</v>
      </c>
      <c r="N6" s="66"/>
      <c r="O6" s="29" t="s">
        <v>44</v>
      </c>
      <c r="P6" s="31" t="s">
        <v>45</v>
      </c>
      <c r="Q6" s="31" t="s">
        <v>46</v>
      </c>
      <c r="R6" s="29" t="s">
        <v>47</v>
      </c>
      <c r="S6" s="67"/>
      <c r="T6" s="67"/>
      <c r="U6" s="66"/>
      <c r="V6" t="s">
        <v>79</v>
      </c>
      <c r="W6" t="s">
        <v>80</v>
      </c>
      <c r="X6" t="s">
        <v>64</v>
      </c>
      <c r="Y6" t="s">
        <v>65</v>
      </c>
    </row>
    <row r="7" spans="1:25" x14ac:dyDescent="0.25">
      <c r="B7" s="31">
        <v>0</v>
      </c>
      <c r="C7" s="1">
        <v>4.9000000000000002E-2</v>
      </c>
      <c r="D7" s="1">
        <v>2.2000000000000002</v>
      </c>
      <c r="E7" s="1">
        <v>70</v>
      </c>
      <c r="F7" s="3">
        <v>17.48</v>
      </c>
      <c r="G7" s="1">
        <v>29</v>
      </c>
      <c r="H7" s="1">
        <v>60</v>
      </c>
      <c r="I7" s="2">
        <v>43775.572916666664</v>
      </c>
      <c r="J7">
        <f t="shared" ref="J7:J12" si="0">C7*10000</f>
        <v>490</v>
      </c>
      <c r="K7">
        <f t="shared" ref="K7:K12" si="1">J7*9.66/1000</f>
        <v>4.7333999999999996</v>
      </c>
      <c r="L7">
        <f t="shared" ref="L7:L12" si="2">D7*166.3</f>
        <v>365.86000000000007</v>
      </c>
      <c r="M7">
        <f t="shared" ref="M7:M12" si="3">E7*5.71/1000</f>
        <v>0.3997</v>
      </c>
      <c r="N7" s="40">
        <v>0</v>
      </c>
      <c r="O7" s="1">
        <v>5.7000000000000002E-2</v>
      </c>
      <c r="P7" s="1">
        <v>2.83</v>
      </c>
      <c r="Q7" s="1">
        <v>136</v>
      </c>
      <c r="R7" s="3">
        <v>16.37</v>
      </c>
      <c r="S7" s="1">
        <v>30</v>
      </c>
      <c r="T7" s="1">
        <v>60</v>
      </c>
      <c r="U7" s="2">
        <v>43775.574999999997</v>
      </c>
      <c r="V7">
        <f t="shared" ref="V7:V12" si="4">O7*10000</f>
        <v>570</v>
      </c>
      <c r="W7">
        <f t="shared" ref="W7:W12" si="5">V7*9.66/1000</f>
        <v>5.5061999999999998</v>
      </c>
      <c r="X7">
        <f t="shared" ref="X7:X12" si="6">P7*166.3</f>
        <v>470.62900000000002</v>
      </c>
      <c r="Y7">
        <f t="shared" ref="Y7:Y12" si="7">Q7*5.71/1000</f>
        <v>0.77655999999999992</v>
      </c>
    </row>
    <row r="8" spans="1:25" x14ac:dyDescent="0.25">
      <c r="B8" s="31">
        <v>50</v>
      </c>
      <c r="C8" s="1">
        <v>0</v>
      </c>
      <c r="D8" s="1">
        <v>0.22</v>
      </c>
      <c r="E8" s="1">
        <v>26</v>
      </c>
      <c r="F8" s="3">
        <v>20.7</v>
      </c>
      <c r="G8" s="1">
        <v>27</v>
      </c>
      <c r="H8" s="1">
        <v>83</v>
      </c>
      <c r="I8" s="2">
        <v>43783.07708333333</v>
      </c>
      <c r="J8">
        <f t="shared" si="0"/>
        <v>0</v>
      </c>
      <c r="K8">
        <f t="shared" si="1"/>
        <v>0</v>
      </c>
      <c r="L8">
        <f t="shared" si="2"/>
        <v>36.586000000000006</v>
      </c>
      <c r="M8">
        <f t="shared" si="3"/>
        <v>0.14846000000000001</v>
      </c>
      <c r="N8" s="40">
        <v>50</v>
      </c>
      <c r="O8" s="1">
        <v>0</v>
      </c>
      <c r="P8" s="1">
        <v>0.04</v>
      </c>
      <c r="Q8" s="1">
        <v>69</v>
      </c>
      <c r="R8" s="3">
        <v>20.52</v>
      </c>
      <c r="S8" s="1">
        <v>26</v>
      </c>
      <c r="T8" s="1">
        <v>86</v>
      </c>
      <c r="U8" s="2">
        <v>43783.072916666664</v>
      </c>
      <c r="V8">
        <f t="shared" si="4"/>
        <v>0</v>
      </c>
      <c r="W8">
        <f t="shared" si="5"/>
        <v>0</v>
      </c>
      <c r="X8">
        <f t="shared" si="6"/>
        <v>6.652000000000001</v>
      </c>
      <c r="Y8">
        <f t="shared" si="7"/>
        <v>0.39399000000000001</v>
      </c>
    </row>
    <row r="9" spans="1:25" x14ac:dyDescent="0.25">
      <c r="B9" s="31">
        <v>100</v>
      </c>
      <c r="C9" s="1">
        <v>0.05</v>
      </c>
      <c r="D9" s="1">
        <v>2.0299999999999998</v>
      </c>
      <c r="E9" s="1">
        <v>37</v>
      </c>
      <c r="F9" s="3">
        <v>18.05</v>
      </c>
      <c r="G9" s="1">
        <v>26</v>
      </c>
      <c r="H9" s="1">
        <v>77</v>
      </c>
      <c r="I9" s="2">
        <v>43785.186111111114</v>
      </c>
      <c r="J9">
        <f t="shared" si="0"/>
        <v>500</v>
      </c>
      <c r="K9">
        <f t="shared" si="1"/>
        <v>4.83</v>
      </c>
      <c r="L9">
        <f t="shared" si="2"/>
        <v>337.589</v>
      </c>
      <c r="M9">
        <f t="shared" si="3"/>
        <v>0.21127000000000001</v>
      </c>
      <c r="N9" s="40">
        <v>100</v>
      </c>
      <c r="O9" s="1">
        <v>6.0999999999999999E-2</v>
      </c>
      <c r="P9" s="1">
        <v>1.86</v>
      </c>
      <c r="Q9" s="1">
        <v>40</v>
      </c>
      <c r="R9" s="3">
        <v>18.16</v>
      </c>
      <c r="S9" s="1">
        <v>25</v>
      </c>
      <c r="T9" s="1">
        <v>77</v>
      </c>
      <c r="U9" s="2">
        <v>43785.190972222219</v>
      </c>
      <c r="V9">
        <f t="shared" si="4"/>
        <v>610</v>
      </c>
      <c r="W9">
        <f t="shared" si="5"/>
        <v>5.8926000000000007</v>
      </c>
      <c r="X9">
        <f t="shared" si="6"/>
        <v>309.31800000000004</v>
      </c>
      <c r="Y9">
        <f t="shared" si="7"/>
        <v>0.22839999999999999</v>
      </c>
    </row>
    <row r="10" spans="1:25" x14ac:dyDescent="0.25">
      <c r="B10" s="31">
        <v>150</v>
      </c>
      <c r="C10" s="1">
        <v>3.6999999999999998E-2</v>
      </c>
      <c r="D10" s="1">
        <v>2.35</v>
      </c>
      <c r="E10" s="1">
        <v>114</v>
      </c>
      <c r="F10" s="3">
        <v>17.170000000000002</v>
      </c>
      <c r="G10" s="1">
        <v>29</v>
      </c>
      <c r="H10" s="1">
        <v>73</v>
      </c>
      <c r="I10" s="2">
        <v>43797.859027777777</v>
      </c>
      <c r="J10">
        <f t="shared" si="0"/>
        <v>370</v>
      </c>
      <c r="K10">
        <f t="shared" si="1"/>
        <v>3.5742000000000003</v>
      </c>
      <c r="L10">
        <f t="shared" si="2"/>
        <v>390.80500000000006</v>
      </c>
      <c r="M10">
        <f t="shared" si="3"/>
        <v>0.65093999999999996</v>
      </c>
      <c r="N10" s="40">
        <v>150</v>
      </c>
      <c r="O10" s="1">
        <v>5.6000000000000001E-2</v>
      </c>
      <c r="P10" s="1">
        <v>2.3199999999999998</v>
      </c>
      <c r="Q10" s="1">
        <v>123</v>
      </c>
      <c r="R10" s="3">
        <v>17.420000000000002</v>
      </c>
      <c r="S10" s="1">
        <v>29</v>
      </c>
      <c r="T10" s="1">
        <v>73</v>
      </c>
      <c r="U10" s="2">
        <v>43797.870138888888</v>
      </c>
      <c r="V10">
        <f t="shared" si="4"/>
        <v>560</v>
      </c>
      <c r="W10">
        <f t="shared" si="5"/>
        <v>5.4096000000000002</v>
      </c>
      <c r="X10">
        <f t="shared" si="6"/>
        <v>385.81599999999997</v>
      </c>
      <c r="Y10">
        <f t="shared" si="7"/>
        <v>0.70233000000000001</v>
      </c>
    </row>
    <row r="11" spans="1:25" x14ac:dyDescent="0.25">
      <c r="B11" s="31">
        <v>200</v>
      </c>
      <c r="C11" s="1">
        <v>6.5000000000000002E-2</v>
      </c>
      <c r="D11" s="1">
        <v>2.46</v>
      </c>
      <c r="E11" s="1">
        <v>47</v>
      </c>
      <c r="F11" s="3">
        <v>17.28</v>
      </c>
      <c r="G11" s="1">
        <v>29</v>
      </c>
      <c r="H11" s="1">
        <v>74</v>
      </c>
      <c r="I11" s="2">
        <v>43799.96597222222</v>
      </c>
      <c r="J11">
        <f t="shared" si="0"/>
        <v>650</v>
      </c>
      <c r="K11">
        <f t="shared" si="1"/>
        <v>6.2789999999999999</v>
      </c>
      <c r="L11">
        <f t="shared" si="2"/>
        <v>409.09800000000001</v>
      </c>
      <c r="M11">
        <f t="shared" si="3"/>
        <v>0.26837</v>
      </c>
      <c r="N11" s="40">
        <v>200</v>
      </c>
      <c r="O11" s="1">
        <v>6.2E-2</v>
      </c>
      <c r="P11" s="1">
        <v>2.42</v>
      </c>
      <c r="Q11" s="1">
        <v>112</v>
      </c>
      <c r="R11" s="3">
        <v>17.13</v>
      </c>
      <c r="S11" s="1">
        <v>29</v>
      </c>
      <c r="T11" s="1">
        <v>75</v>
      </c>
      <c r="U11" s="2">
        <v>43799.969444444447</v>
      </c>
      <c r="V11">
        <f t="shared" si="4"/>
        <v>620</v>
      </c>
      <c r="W11">
        <f t="shared" si="5"/>
        <v>5.9891999999999994</v>
      </c>
      <c r="X11">
        <f t="shared" si="6"/>
        <v>402.44600000000003</v>
      </c>
      <c r="Y11">
        <f t="shared" si="7"/>
        <v>0.63951999999999998</v>
      </c>
    </row>
    <row r="12" spans="1:25" x14ac:dyDescent="0.25">
      <c r="B12" s="31">
        <v>250</v>
      </c>
      <c r="C12" s="1">
        <v>4.3999999999999997E-2</v>
      </c>
      <c r="D12" s="1">
        <v>1.17</v>
      </c>
      <c r="E12" s="1">
        <v>20</v>
      </c>
      <c r="F12" s="3">
        <v>19.29</v>
      </c>
      <c r="G12" s="1">
        <v>28</v>
      </c>
      <c r="H12" s="1">
        <v>73</v>
      </c>
      <c r="I12" s="2">
        <v>43805.042361111111</v>
      </c>
      <c r="J12">
        <f t="shared" si="0"/>
        <v>440</v>
      </c>
      <c r="K12">
        <f t="shared" si="1"/>
        <v>4.2504</v>
      </c>
      <c r="L12">
        <f t="shared" si="2"/>
        <v>194.571</v>
      </c>
      <c r="M12">
        <f t="shared" si="3"/>
        <v>0.1142</v>
      </c>
      <c r="N12" s="31">
        <v>250</v>
      </c>
      <c r="O12" s="1">
        <v>5.7000000000000002E-2</v>
      </c>
      <c r="P12" s="1">
        <v>2.4</v>
      </c>
      <c r="Q12" s="1">
        <v>106</v>
      </c>
      <c r="R12" s="3">
        <v>17.54</v>
      </c>
      <c r="S12" s="1">
        <v>28</v>
      </c>
      <c r="T12" s="1">
        <v>75</v>
      </c>
      <c r="U12" s="2">
        <v>43805.037499999999</v>
      </c>
      <c r="V12">
        <f t="shared" si="4"/>
        <v>570</v>
      </c>
      <c r="W12">
        <f t="shared" si="5"/>
        <v>5.5061999999999998</v>
      </c>
      <c r="X12">
        <f t="shared" si="6"/>
        <v>399.12</v>
      </c>
      <c r="Y12">
        <f t="shared" si="7"/>
        <v>0.60526000000000002</v>
      </c>
    </row>
    <row r="13" spans="1:25" x14ac:dyDescent="0.25">
      <c r="B13" s="31">
        <v>300</v>
      </c>
      <c r="C13" s="1">
        <v>1.4E-2</v>
      </c>
      <c r="D13" s="1">
        <v>2.06</v>
      </c>
      <c r="E13" s="1">
        <v>91</v>
      </c>
      <c r="F13" s="3">
        <v>17.600000000000001</v>
      </c>
      <c r="G13" s="1">
        <v>34</v>
      </c>
      <c r="H13" s="1">
        <v>61</v>
      </c>
      <c r="I13" s="2">
        <v>43824.489583333336</v>
      </c>
      <c r="J13">
        <f>AVERAGE(J7,J9,J10,J11,J12)</f>
        <v>490</v>
      </c>
      <c r="K13" s="41">
        <f>AVERAGE(K7,K9,K10,K11,K12)</f>
        <v>4.7333999999999996</v>
      </c>
      <c r="L13" s="41">
        <f>AVERAGE(L7,L9,L10,L11,L12)</f>
        <v>339.58460000000002</v>
      </c>
      <c r="M13" s="41">
        <f>AVERAGE(M7:M12)</f>
        <v>0.29882333333333333</v>
      </c>
      <c r="N13" s="31">
        <v>300</v>
      </c>
      <c r="O13" s="1">
        <v>0.02</v>
      </c>
      <c r="P13" s="1">
        <v>2.2200000000000002</v>
      </c>
      <c r="Q13" s="1">
        <v>100</v>
      </c>
      <c r="R13" s="3">
        <v>17.399999999999999</v>
      </c>
      <c r="S13" s="1">
        <v>34</v>
      </c>
      <c r="T13" s="1">
        <v>61</v>
      </c>
      <c r="U13" s="2">
        <v>43824.491666666669</v>
      </c>
      <c r="V13">
        <f>AVERAGE(V7,V9,V10,V11,V12)</f>
        <v>586</v>
      </c>
      <c r="W13">
        <f>AVERAGE(W7,W9,W10,W11,W12)</f>
        <v>5.6607600000000007</v>
      </c>
      <c r="X13">
        <f>AVERAGE(X7,X9,X10,X11,X12)</f>
        <v>393.46580000000006</v>
      </c>
      <c r="Y13">
        <f>AVERAGE(Y7:Y12)</f>
        <v>0.55767666666666671</v>
      </c>
    </row>
    <row r="14" spans="1:25" x14ac:dyDescent="0.25">
      <c r="C14" s="33">
        <f t="shared" ref="C14:H14" si="8">AVERAGE(C7:C13)</f>
        <v>3.6999999999999998E-2</v>
      </c>
      <c r="D14" s="33">
        <f t="shared" si="8"/>
        <v>1.7842857142857145</v>
      </c>
      <c r="E14" s="42">
        <f t="shared" si="8"/>
        <v>57.857142857142854</v>
      </c>
      <c r="F14" s="33">
        <f t="shared" si="8"/>
        <v>18.224285714285713</v>
      </c>
      <c r="G14" s="33">
        <f t="shared" si="8"/>
        <v>28.857142857142858</v>
      </c>
      <c r="H14" s="33">
        <f t="shared" si="8"/>
        <v>71.571428571428569</v>
      </c>
      <c r="I14" s="32"/>
      <c r="O14" s="33">
        <f t="shared" ref="O14:T14" si="9">AVERAGE(O7:O13)</f>
        <v>4.4714285714285713E-2</v>
      </c>
      <c r="P14" s="33">
        <f t="shared" si="9"/>
        <v>2.0128571428571429</v>
      </c>
      <c r="Q14" s="33">
        <f t="shared" si="9"/>
        <v>98</v>
      </c>
      <c r="R14" s="33">
        <f t="shared" si="9"/>
        <v>17.791428571428572</v>
      </c>
      <c r="S14" s="33">
        <f t="shared" si="9"/>
        <v>28.714285714285715</v>
      </c>
      <c r="T14" s="33">
        <f t="shared" si="9"/>
        <v>72.428571428571431</v>
      </c>
    </row>
    <row r="15" spans="1:25" x14ac:dyDescent="0.25">
      <c r="A15" t="s">
        <v>61</v>
      </c>
      <c r="C15" s="38">
        <f>(C14-O14)/O14</f>
        <v>-0.17252396166134187</v>
      </c>
      <c r="D15" s="38">
        <f>(D14-P14)/P14</f>
        <v>-0.11355571327182391</v>
      </c>
      <c r="E15" s="38">
        <f>(E14-Q14)/Q14</f>
        <v>-0.40962099125364437</v>
      </c>
      <c r="F15" s="35"/>
      <c r="P15" s="38">
        <f>(-P27+P14)/P27</f>
        <v>-0.6687044439219374</v>
      </c>
      <c r="Q15" s="38">
        <f>(Q27-Q14)/Q27</f>
        <v>0.42158516020236081</v>
      </c>
      <c r="R15" s="35"/>
    </row>
    <row r="16" spans="1:25" x14ac:dyDescent="0.25">
      <c r="D16" s="38">
        <f>(D27-D14)/D27</f>
        <v>0.64181244622885003</v>
      </c>
    </row>
    <row r="17" spans="2:21" x14ac:dyDescent="0.25">
      <c r="B17" s="68" t="s">
        <v>40</v>
      </c>
      <c r="C17" s="68"/>
      <c r="D17" s="68"/>
      <c r="E17" s="68"/>
      <c r="F17" s="68"/>
      <c r="G17" s="68"/>
      <c r="H17" s="68"/>
      <c r="I17" s="68"/>
      <c r="N17" s="68" t="s">
        <v>40</v>
      </c>
      <c r="O17" s="68"/>
      <c r="P17" s="68"/>
      <c r="Q17" s="68"/>
      <c r="R17" s="68"/>
      <c r="S17" s="68"/>
      <c r="T17" s="68"/>
      <c r="U17" s="68"/>
    </row>
    <row r="18" spans="2:21" x14ac:dyDescent="0.25">
      <c r="B18" s="66" t="s">
        <v>1</v>
      </c>
      <c r="C18" s="69" t="s">
        <v>41</v>
      </c>
      <c r="D18" s="70"/>
      <c r="E18" s="70"/>
      <c r="F18" s="71"/>
      <c r="G18" s="64" t="s">
        <v>42</v>
      </c>
      <c r="H18" s="64" t="s">
        <v>43</v>
      </c>
      <c r="I18" s="66" t="s">
        <v>2</v>
      </c>
      <c r="N18" s="66" t="s">
        <v>1</v>
      </c>
      <c r="O18" s="68" t="s">
        <v>41</v>
      </c>
      <c r="P18" s="68"/>
      <c r="Q18" s="68"/>
      <c r="R18" s="68"/>
      <c r="S18" s="67" t="s">
        <v>42</v>
      </c>
      <c r="T18" s="67" t="s">
        <v>43</v>
      </c>
      <c r="U18" s="66" t="s">
        <v>2</v>
      </c>
    </row>
    <row r="19" spans="2:21" x14ac:dyDescent="0.25">
      <c r="B19" s="66"/>
      <c r="C19" s="29" t="s">
        <v>44</v>
      </c>
      <c r="D19" s="31" t="s">
        <v>45</v>
      </c>
      <c r="E19" s="31" t="s">
        <v>46</v>
      </c>
      <c r="F19" s="29" t="s">
        <v>47</v>
      </c>
      <c r="G19" s="65"/>
      <c r="H19" s="65"/>
      <c r="I19" s="66"/>
      <c r="N19" s="66"/>
      <c r="O19" s="29" t="s">
        <v>44</v>
      </c>
      <c r="P19" s="31" t="s">
        <v>45</v>
      </c>
      <c r="Q19" s="31" t="s">
        <v>46</v>
      </c>
      <c r="R19" s="29" t="s">
        <v>47</v>
      </c>
      <c r="S19" s="67"/>
      <c r="T19" s="67"/>
      <c r="U19" s="66"/>
    </row>
    <row r="20" spans="2:21" x14ac:dyDescent="0.25">
      <c r="B20" s="40">
        <v>0</v>
      </c>
      <c r="C20" s="1">
        <v>4.2999999999999997E-2</v>
      </c>
      <c r="D20" s="1">
        <v>9.66</v>
      </c>
      <c r="E20" s="1">
        <v>105</v>
      </c>
      <c r="F20" s="3">
        <v>6.29</v>
      </c>
      <c r="G20" s="1">
        <v>35</v>
      </c>
      <c r="H20" s="1">
        <v>49</v>
      </c>
      <c r="I20" s="2">
        <v>43775.60833333333</v>
      </c>
      <c r="N20" s="40">
        <v>0</v>
      </c>
      <c r="O20" s="1">
        <v>0</v>
      </c>
      <c r="P20" s="1">
        <v>2.4700000000000002</v>
      </c>
      <c r="Q20" s="1">
        <v>242</v>
      </c>
      <c r="R20" s="3">
        <v>15.26</v>
      </c>
      <c r="S20" s="1">
        <v>36</v>
      </c>
      <c r="T20" s="1">
        <v>48</v>
      </c>
      <c r="U20" s="2">
        <v>43775.609722222223</v>
      </c>
    </row>
    <row r="21" spans="2:21" x14ac:dyDescent="0.25">
      <c r="B21" s="40">
        <v>50</v>
      </c>
      <c r="C21" s="1">
        <v>0</v>
      </c>
      <c r="D21" s="1">
        <v>0.17</v>
      </c>
      <c r="E21" s="1">
        <v>102</v>
      </c>
      <c r="F21" s="3">
        <v>20.54</v>
      </c>
      <c r="G21" s="1">
        <v>27</v>
      </c>
      <c r="H21" s="1">
        <v>83</v>
      </c>
      <c r="I21" s="2">
        <v>43783.063194444447</v>
      </c>
      <c r="N21" s="40">
        <v>50</v>
      </c>
      <c r="O21" s="1">
        <v>0</v>
      </c>
      <c r="P21" s="1">
        <v>8.3800000000000008</v>
      </c>
      <c r="Q21" s="1">
        <v>220</v>
      </c>
      <c r="R21" s="3">
        <v>8.24</v>
      </c>
      <c r="S21" s="1">
        <v>26</v>
      </c>
      <c r="T21" s="1">
        <v>86</v>
      </c>
      <c r="U21" s="2">
        <v>43783.056944444441</v>
      </c>
    </row>
    <row r="22" spans="2:21" x14ac:dyDescent="0.25">
      <c r="B22" s="40">
        <v>100</v>
      </c>
      <c r="C22" s="1">
        <v>0</v>
      </c>
      <c r="D22" s="1">
        <v>3.31</v>
      </c>
      <c r="E22" s="1">
        <v>100</v>
      </c>
      <c r="F22" s="3">
        <v>15.92</v>
      </c>
      <c r="G22" s="1">
        <v>25</v>
      </c>
      <c r="H22" s="1">
        <v>79</v>
      </c>
      <c r="I22" s="2">
        <v>43785.169444444444</v>
      </c>
      <c r="N22" s="40">
        <v>100</v>
      </c>
      <c r="O22" s="1">
        <v>1.2E-2</v>
      </c>
      <c r="P22" s="1">
        <v>3.45</v>
      </c>
      <c r="Q22" s="1">
        <v>61</v>
      </c>
      <c r="R22" s="3">
        <v>15.77</v>
      </c>
      <c r="S22" s="1">
        <v>26</v>
      </c>
      <c r="T22" s="1">
        <v>76</v>
      </c>
      <c r="U22" s="2">
        <v>43785.179166666669</v>
      </c>
    </row>
    <row r="23" spans="2:21" x14ac:dyDescent="0.25">
      <c r="B23" s="40">
        <v>150</v>
      </c>
      <c r="C23" s="1">
        <v>0</v>
      </c>
      <c r="D23" s="1">
        <v>1.68</v>
      </c>
      <c r="E23" s="1">
        <v>149</v>
      </c>
      <c r="F23" s="3">
        <v>18.27</v>
      </c>
      <c r="G23" s="1">
        <v>29</v>
      </c>
      <c r="H23" s="1">
        <v>73</v>
      </c>
      <c r="I23" s="2">
        <v>43797.854166666664</v>
      </c>
      <c r="N23" s="40">
        <v>150</v>
      </c>
      <c r="O23" s="1">
        <v>0</v>
      </c>
      <c r="P23" s="1">
        <v>3.8</v>
      </c>
      <c r="Q23" s="1">
        <v>196</v>
      </c>
      <c r="R23" s="3">
        <v>14.8</v>
      </c>
      <c r="S23" s="1">
        <v>28</v>
      </c>
      <c r="T23" s="1">
        <v>74</v>
      </c>
      <c r="U23" s="2">
        <v>43797.85</v>
      </c>
    </row>
    <row r="24" spans="2:21" x14ac:dyDescent="0.25">
      <c r="B24" s="31">
        <v>200</v>
      </c>
      <c r="C24" s="1">
        <v>1.4999999999999999E-2</v>
      </c>
      <c r="D24" s="1">
        <v>6.42</v>
      </c>
      <c r="E24" s="1">
        <v>140</v>
      </c>
      <c r="F24" s="3">
        <v>11.3</v>
      </c>
      <c r="G24" s="1">
        <v>28</v>
      </c>
      <c r="H24" s="1">
        <v>75</v>
      </c>
      <c r="I24" s="2">
        <v>43799.984027777777</v>
      </c>
      <c r="N24" s="31">
        <v>200</v>
      </c>
      <c r="O24" s="1">
        <v>6.2E-2</v>
      </c>
      <c r="P24" s="1">
        <v>8.68</v>
      </c>
      <c r="Q24" s="1">
        <v>146</v>
      </c>
      <c r="R24" s="3">
        <v>7.96</v>
      </c>
      <c r="S24" s="1">
        <v>29</v>
      </c>
      <c r="T24" s="1">
        <v>76</v>
      </c>
      <c r="U24" s="2">
        <v>43799.987500000003</v>
      </c>
    </row>
    <row r="25" spans="2:21" x14ac:dyDescent="0.25">
      <c r="B25" s="31">
        <v>250</v>
      </c>
      <c r="C25" s="1">
        <v>5.2999999999999999E-2</v>
      </c>
      <c r="D25" s="1">
        <v>6.59</v>
      </c>
      <c r="E25" s="1">
        <v>125</v>
      </c>
      <c r="F25" s="3">
        <v>9.27</v>
      </c>
      <c r="G25" s="1">
        <v>29</v>
      </c>
      <c r="H25" s="1">
        <v>73</v>
      </c>
      <c r="I25" s="2">
        <v>43805.018750000003</v>
      </c>
      <c r="N25" s="31">
        <v>250</v>
      </c>
      <c r="O25" s="1">
        <v>0</v>
      </c>
      <c r="P25" s="1">
        <v>8.27</v>
      </c>
      <c r="Q25" s="1">
        <v>163</v>
      </c>
      <c r="R25" s="3">
        <v>8.4499999999999993</v>
      </c>
      <c r="S25" s="1">
        <v>29</v>
      </c>
      <c r="T25" s="1">
        <v>74</v>
      </c>
      <c r="U25" s="2">
        <v>43805.01458333333</v>
      </c>
    </row>
    <row r="26" spans="2:21" x14ac:dyDescent="0.25">
      <c r="B26" s="31">
        <v>300</v>
      </c>
      <c r="C26" s="1">
        <v>0</v>
      </c>
      <c r="D26" s="1">
        <v>7.04</v>
      </c>
      <c r="E26" s="1">
        <v>142</v>
      </c>
      <c r="F26" s="3">
        <v>8.4600000000000009</v>
      </c>
      <c r="G26" s="1">
        <v>33</v>
      </c>
      <c r="H26" s="1">
        <v>64</v>
      </c>
      <c r="I26" s="2">
        <v>43824.481249999997</v>
      </c>
      <c r="N26" s="31">
        <v>300</v>
      </c>
      <c r="O26" s="1">
        <v>0</v>
      </c>
      <c r="P26" s="1">
        <v>7.48</v>
      </c>
      <c r="Q26" s="1">
        <v>158</v>
      </c>
      <c r="R26" s="3">
        <v>7.75</v>
      </c>
      <c r="S26" s="1">
        <v>34</v>
      </c>
      <c r="T26" s="1">
        <v>62</v>
      </c>
      <c r="U26" s="2">
        <v>43824.484027777777</v>
      </c>
    </row>
    <row r="27" spans="2:21" x14ac:dyDescent="0.25">
      <c r="C27" s="33">
        <f t="shared" ref="C27:H27" si="10">AVERAGE(C20:C26)</f>
        <v>1.5857142857142854E-2</v>
      </c>
      <c r="D27" s="33">
        <f t="shared" si="10"/>
        <v>4.9814285714285722</v>
      </c>
      <c r="E27" s="33">
        <f t="shared" si="10"/>
        <v>123.28571428571429</v>
      </c>
      <c r="F27" s="33">
        <f t="shared" si="10"/>
        <v>12.864285714285712</v>
      </c>
      <c r="G27" s="33">
        <f t="shared" si="10"/>
        <v>29.428571428571427</v>
      </c>
      <c r="H27" s="33">
        <f t="shared" si="10"/>
        <v>70.857142857142861</v>
      </c>
      <c r="O27" s="33">
        <f t="shared" ref="O27:T27" si="11">AVERAGE(O20:O26)</f>
        <v>1.057142857142857E-2</v>
      </c>
      <c r="P27" s="33">
        <f t="shared" si="11"/>
        <v>6.0757142857142856</v>
      </c>
      <c r="Q27" s="33">
        <f t="shared" si="11"/>
        <v>169.42857142857142</v>
      </c>
      <c r="R27" s="33">
        <f t="shared" si="11"/>
        <v>11.175714285714283</v>
      </c>
      <c r="S27" s="33">
        <f t="shared" si="11"/>
        <v>29.714285714285715</v>
      </c>
      <c r="T27" s="33">
        <f t="shared" si="11"/>
        <v>70.857142857142861</v>
      </c>
    </row>
    <row r="28" spans="2:21" x14ac:dyDescent="0.25">
      <c r="C28" s="35"/>
      <c r="D28" s="38">
        <f>(D27-P27)/P27</f>
        <v>-0.18010815894662577</v>
      </c>
      <c r="E28" s="38">
        <f>(E27-Q27)/Q27</f>
        <v>-0.27234401349072501</v>
      </c>
      <c r="F28" s="38">
        <f>(-F27+F14)/F27</f>
        <v>0.41665741254858429</v>
      </c>
      <c r="R28" s="38">
        <f>(R27-R14)/R27</f>
        <v>-0.59197238910903782</v>
      </c>
    </row>
    <row r="29" spans="2:21" x14ac:dyDescent="0.25">
      <c r="E29" s="38">
        <f>(E27-E14)/E27</f>
        <v>0.53070683661645435</v>
      </c>
      <c r="N29" s="67" t="s">
        <v>48</v>
      </c>
      <c r="O29" s="67"/>
      <c r="P29" s="67"/>
      <c r="Q29" s="67"/>
    </row>
    <row r="30" spans="2:21" ht="60" x14ac:dyDescent="0.25">
      <c r="B30" s="67" t="s">
        <v>48</v>
      </c>
      <c r="C30" s="67"/>
      <c r="D30" s="67"/>
      <c r="E30" s="67"/>
      <c r="N30" s="29" t="s">
        <v>1</v>
      </c>
      <c r="O30" s="30" t="s">
        <v>49</v>
      </c>
      <c r="P30" s="30" t="s">
        <v>50</v>
      </c>
      <c r="Q30" s="30" t="s">
        <v>51</v>
      </c>
    </row>
    <row r="31" spans="2:21" ht="60" x14ac:dyDescent="0.25">
      <c r="B31" s="29" t="s">
        <v>1</v>
      </c>
      <c r="C31" s="30" t="s">
        <v>49</v>
      </c>
      <c r="D31" s="30" t="s">
        <v>50</v>
      </c>
      <c r="E31" s="30" t="s">
        <v>51</v>
      </c>
      <c r="N31" s="1">
        <v>0</v>
      </c>
      <c r="O31" s="1">
        <v>9.99</v>
      </c>
      <c r="P31" s="1">
        <v>0.28999999999999998</v>
      </c>
      <c r="Q31" s="1">
        <v>89</v>
      </c>
    </row>
    <row r="32" spans="2:21" x14ac:dyDescent="0.25">
      <c r="B32" s="1">
        <v>0</v>
      </c>
      <c r="C32" s="1">
        <v>3.28</v>
      </c>
      <c r="D32" s="1">
        <v>0.05</v>
      </c>
      <c r="E32" s="1">
        <v>48</v>
      </c>
      <c r="N32" s="1">
        <v>50</v>
      </c>
      <c r="O32" s="1">
        <v>9.8699999999999992</v>
      </c>
      <c r="P32" s="1">
        <v>0.31</v>
      </c>
      <c r="Q32" s="1">
        <v>86</v>
      </c>
    </row>
    <row r="33" spans="1:17" x14ac:dyDescent="0.25">
      <c r="B33" s="1">
        <v>50</v>
      </c>
      <c r="C33" s="1">
        <v>4.05</v>
      </c>
      <c r="D33" s="1">
        <v>0.09</v>
      </c>
      <c r="E33" s="1">
        <v>56</v>
      </c>
      <c r="N33" s="1">
        <v>100</v>
      </c>
      <c r="O33" s="1">
        <v>9.99</v>
      </c>
      <c r="P33" s="1">
        <v>0.23</v>
      </c>
      <c r="Q33" s="1">
        <v>87</v>
      </c>
    </row>
    <row r="34" spans="1:17" x14ac:dyDescent="0.25">
      <c r="B34" s="1">
        <v>100</v>
      </c>
      <c r="C34" s="1">
        <v>4.49</v>
      </c>
      <c r="D34" s="1">
        <v>0.16</v>
      </c>
      <c r="E34" s="1">
        <v>78</v>
      </c>
      <c r="N34" s="1">
        <v>150</v>
      </c>
      <c r="O34" s="1">
        <v>9.99</v>
      </c>
      <c r="P34" s="1">
        <v>0.12</v>
      </c>
      <c r="Q34" s="1">
        <v>87</v>
      </c>
    </row>
    <row r="35" spans="1:17" x14ac:dyDescent="0.25">
      <c r="B35" s="1">
        <v>150</v>
      </c>
      <c r="C35" s="1">
        <v>8.0299999999999994</v>
      </c>
      <c r="D35" s="1">
        <v>0.36</v>
      </c>
      <c r="E35" s="1">
        <v>80</v>
      </c>
      <c r="N35" s="1">
        <v>200</v>
      </c>
      <c r="O35" s="1">
        <v>9.06</v>
      </c>
      <c r="P35" s="1">
        <v>0.28000000000000003</v>
      </c>
      <c r="Q35" s="1">
        <v>84</v>
      </c>
    </row>
    <row r="36" spans="1:17" x14ac:dyDescent="0.25">
      <c r="B36" s="1">
        <v>200</v>
      </c>
      <c r="C36" s="1">
        <v>7.05</v>
      </c>
      <c r="D36" s="1">
        <v>0.24</v>
      </c>
      <c r="E36" s="1">
        <v>76</v>
      </c>
      <c r="N36" s="1">
        <v>250</v>
      </c>
      <c r="O36" s="1">
        <v>6.35</v>
      </c>
      <c r="P36" s="1"/>
      <c r="Q36" s="1">
        <v>72</v>
      </c>
    </row>
    <row r="37" spans="1:17" x14ac:dyDescent="0.25">
      <c r="B37" s="1">
        <v>250</v>
      </c>
      <c r="C37" s="1">
        <v>5.45</v>
      </c>
      <c r="D37" s="1"/>
      <c r="E37" s="1">
        <v>66</v>
      </c>
      <c r="N37" s="1">
        <v>300</v>
      </c>
      <c r="O37" s="1">
        <v>7.23</v>
      </c>
      <c r="P37" s="1">
        <v>0.15</v>
      </c>
      <c r="Q37" s="1">
        <v>76</v>
      </c>
    </row>
    <row r="38" spans="1:17" x14ac:dyDescent="0.25">
      <c r="B38" s="1">
        <v>300</v>
      </c>
      <c r="C38" s="1">
        <v>5.79</v>
      </c>
      <c r="D38" s="1">
        <v>0.22</v>
      </c>
      <c r="E38" s="1">
        <v>69</v>
      </c>
      <c r="O38">
        <f>AVERAGE(O31:O37)</f>
        <v>8.925714285714287</v>
      </c>
      <c r="P38" s="32">
        <f>AVERAGE(P31:P35)</f>
        <v>0.246</v>
      </c>
      <c r="Q38" s="32">
        <f>AVERAGE(Q31:Q37)</f>
        <v>83</v>
      </c>
    </row>
    <row r="39" spans="1:17" x14ac:dyDescent="0.25">
      <c r="C39">
        <f>AVERAGE(C32:C38)</f>
        <v>5.4485714285714284</v>
      </c>
      <c r="D39" s="32">
        <f>AVERAGE(D32:D36)</f>
        <v>0.18</v>
      </c>
      <c r="E39" s="32">
        <f>AVERAGE(E32:E38)</f>
        <v>67.571428571428569</v>
      </c>
    </row>
    <row r="40" spans="1:17" x14ac:dyDescent="0.25">
      <c r="A40" t="s">
        <v>61</v>
      </c>
      <c r="C40" s="34">
        <f>(C39-O38)/O38</f>
        <v>-0.38956466069142137</v>
      </c>
      <c r="D40" s="34">
        <f>(D39-P38)/P38</f>
        <v>-0.26829268292682928</v>
      </c>
      <c r="E40" s="34">
        <f>(E39-Q38)/Q38</f>
        <v>-0.18588640275387266</v>
      </c>
    </row>
    <row r="43" spans="1:17" x14ac:dyDescent="0.25">
      <c r="D43" s="68" t="s">
        <v>69</v>
      </c>
      <c r="E43" s="68"/>
      <c r="F43" s="68"/>
      <c r="G43" s="68"/>
      <c r="I43" s="68" t="s">
        <v>68</v>
      </c>
      <c r="J43" s="68"/>
      <c r="K43" s="68"/>
      <c r="L43" s="68"/>
    </row>
    <row r="44" spans="1:17" x14ac:dyDescent="0.25">
      <c r="D44" s="1" t="s">
        <v>62</v>
      </c>
      <c r="E44" s="1" t="s">
        <v>59</v>
      </c>
      <c r="F44" s="1" t="s">
        <v>60</v>
      </c>
      <c r="G44" s="1" t="s">
        <v>67</v>
      </c>
      <c r="I44" s="1" t="s">
        <v>62</v>
      </c>
      <c r="J44" s="1" t="s">
        <v>59</v>
      </c>
      <c r="K44" s="1" t="s">
        <v>60</v>
      </c>
      <c r="L44" s="1" t="s">
        <v>67</v>
      </c>
    </row>
    <row r="45" spans="1:17" x14ac:dyDescent="0.25">
      <c r="D45" s="1" t="s">
        <v>63</v>
      </c>
      <c r="E45" s="1">
        <v>3.3000000000000002E-2</v>
      </c>
      <c r="F45" s="4">
        <v>3.9333333333333331E-2</v>
      </c>
      <c r="G45" s="5">
        <f>(E45-F45)/F45</f>
        <v>-0.16101694915254228</v>
      </c>
      <c r="I45" s="1" t="s">
        <v>63</v>
      </c>
      <c r="J45" s="4">
        <v>1.4333333333333332E-2</v>
      </c>
      <c r="K45" s="4">
        <v>4.0000000000000001E-3</v>
      </c>
      <c r="L45" s="5">
        <f>(J45-K45)/K45</f>
        <v>2.583333333333333</v>
      </c>
    </row>
    <row r="46" spans="1:17" x14ac:dyDescent="0.25">
      <c r="D46" s="1" t="s">
        <v>64</v>
      </c>
      <c r="E46" s="4">
        <v>1.4833333333333334</v>
      </c>
      <c r="F46" s="4">
        <v>1.5766666666666669</v>
      </c>
      <c r="G46" s="5">
        <f>(E46-F46)/F46</f>
        <v>-5.9196617336152314E-2</v>
      </c>
      <c r="I46" s="1" t="s">
        <v>64</v>
      </c>
      <c r="J46" s="33">
        <v>4.38</v>
      </c>
      <c r="K46" s="4">
        <v>4.7666666666666666</v>
      </c>
      <c r="L46" s="5">
        <f>(J46-K46)/K46</f>
        <v>-8.1118881118881131E-2</v>
      </c>
    </row>
    <row r="47" spans="1:17" x14ac:dyDescent="0.25">
      <c r="D47" s="1" t="s">
        <v>65</v>
      </c>
      <c r="E47" s="4">
        <v>44.333333333333336</v>
      </c>
      <c r="F47" s="4">
        <v>81.666666666666671</v>
      </c>
      <c r="G47" s="5">
        <f>(E47-F47)/F47</f>
        <v>-0.45714285714285713</v>
      </c>
      <c r="I47" s="1" t="s">
        <v>65</v>
      </c>
      <c r="J47" s="4">
        <v>102.33333333333333</v>
      </c>
      <c r="K47" s="4">
        <v>174.33333333333334</v>
      </c>
      <c r="L47" s="5">
        <f>(J47-K47)/K47</f>
        <v>-0.41300191204588915</v>
      </c>
    </row>
    <row r="48" spans="1:17" x14ac:dyDescent="0.25">
      <c r="D48" s="1" t="s">
        <v>66</v>
      </c>
      <c r="E48" s="4">
        <v>18.743333333333336</v>
      </c>
      <c r="F48" s="4">
        <v>18.349999999999998</v>
      </c>
      <c r="G48" s="5">
        <f>(E48-F48)/F48</f>
        <v>2.1435059037239128E-2</v>
      </c>
      <c r="I48" s="1" t="s">
        <v>66</v>
      </c>
      <c r="J48" s="4">
        <v>14.25</v>
      </c>
      <c r="K48" s="4">
        <v>13.089999999999998</v>
      </c>
      <c r="L48" s="5">
        <f>(J48-K48)/K48</f>
        <v>8.8617265087853489E-2</v>
      </c>
    </row>
    <row r="51" spans="6:9" x14ac:dyDescent="0.25">
      <c r="F51" s="68" t="s">
        <v>70</v>
      </c>
      <c r="G51" s="68"/>
      <c r="H51" s="68"/>
      <c r="I51" s="68"/>
    </row>
    <row r="52" spans="6:9" x14ac:dyDescent="0.25">
      <c r="F52" s="1" t="s">
        <v>71</v>
      </c>
      <c r="G52" s="1" t="s">
        <v>59</v>
      </c>
      <c r="H52" s="1" t="s">
        <v>60</v>
      </c>
      <c r="I52" s="1" t="s">
        <v>72</v>
      </c>
    </row>
    <row r="53" spans="6:9" x14ac:dyDescent="0.25">
      <c r="F53" s="1" t="s">
        <v>73</v>
      </c>
      <c r="G53" s="5">
        <v>0.54330000000000001</v>
      </c>
      <c r="H53" s="5">
        <v>0.87329999999999997</v>
      </c>
      <c r="I53" s="36">
        <f>H53-G53</f>
        <v>0.32999999999999996</v>
      </c>
    </row>
  </sheetData>
  <mergeCells count="29">
    <mergeCell ref="F51:I51"/>
    <mergeCell ref="B4:I4"/>
    <mergeCell ref="B5:B6"/>
    <mergeCell ref="C5:F5"/>
    <mergeCell ref="G5:G6"/>
    <mergeCell ref="H5:H6"/>
    <mergeCell ref="I5:I6"/>
    <mergeCell ref="B30:E30"/>
    <mergeCell ref="N4:U4"/>
    <mergeCell ref="N5:N6"/>
    <mergeCell ref="O5:R5"/>
    <mergeCell ref="S5:S6"/>
    <mergeCell ref="T5:T6"/>
    <mergeCell ref="U5:U6"/>
    <mergeCell ref="N29:Q29"/>
    <mergeCell ref="D43:G43"/>
    <mergeCell ref="I43:L43"/>
    <mergeCell ref="N17:U17"/>
    <mergeCell ref="N18:N19"/>
    <mergeCell ref="O18:R18"/>
    <mergeCell ref="S18:S19"/>
    <mergeCell ref="T18:T19"/>
    <mergeCell ref="U18:U19"/>
    <mergeCell ref="B17:I17"/>
    <mergeCell ref="B18:B19"/>
    <mergeCell ref="C18:F18"/>
    <mergeCell ref="G18:G19"/>
    <mergeCell ref="H18:H19"/>
    <mergeCell ref="I18:I1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Performa Fix</vt:lpstr>
      <vt:lpstr>Temperatur</vt:lpstr>
      <vt:lpstr>Emisi msn 1 (tiap 50 jam)</vt:lpstr>
      <vt:lpstr>Emisi msn 2 (tiap 50 jam)</vt:lpstr>
      <vt:lpstr>EMISI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 PC</cp:lastModifiedBy>
  <dcterms:created xsi:type="dcterms:W3CDTF">2019-11-10T23:11:00Z</dcterms:created>
  <dcterms:modified xsi:type="dcterms:W3CDTF">2020-04-18T02:11:53Z</dcterms:modified>
</cp:coreProperties>
</file>